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ricker\Desktop\"/>
    </mc:Choice>
  </mc:AlternateContent>
  <bookViews>
    <workbookView xWindow="0" yWindow="0" windowWidth="19200" windowHeight="11595" activeTab="5"/>
  </bookViews>
  <sheets>
    <sheet name="Summary" sheetId="1" r:id="rId1"/>
    <sheet name="S'field N" sheetId="2" r:id="rId2"/>
    <sheet name="Hilltop" sheetId="3" r:id="rId3"/>
    <sheet name="S'field S" sheetId="4" r:id="rId4"/>
    <sheet name="Divinity" sheetId="5" r:id="rId5"/>
    <sheet name="Stone" sheetId="6" r:id="rId6"/>
  </sheets>
  <calcPr calcId="152511" concurrentCalc="0"/>
</workbook>
</file>

<file path=xl/calcChain.xml><?xml version="1.0" encoding="utf-8"?>
<calcChain xmlns="http://schemas.openxmlformats.org/spreadsheetml/2006/main">
  <c r="F5" i="6" l="1"/>
  <c r="F6" i="6"/>
  <c r="F7" i="6"/>
  <c r="F8" i="6"/>
  <c r="F9" i="6"/>
  <c r="F10" i="6"/>
  <c r="F11" i="6"/>
  <c r="F12" i="6"/>
  <c r="AM19" i="6"/>
  <c r="F17" i="6"/>
  <c r="AM21" i="6"/>
  <c r="F18" i="6"/>
  <c r="AM23" i="6"/>
  <c r="F19" i="6"/>
  <c r="AO25" i="6"/>
  <c r="F20" i="6"/>
  <c r="AQ27" i="6"/>
  <c r="F21" i="6"/>
  <c r="AQ29" i="6"/>
  <c r="F22" i="6"/>
  <c r="AQ31" i="6"/>
  <c r="F23" i="6"/>
  <c r="F24" i="6"/>
  <c r="B44" i="6"/>
  <c r="V19" i="6"/>
  <c r="V5" i="6"/>
  <c r="B17" i="6"/>
  <c r="V21" i="6"/>
  <c r="V6" i="6"/>
  <c r="B18" i="6"/>
  <c r="V23" i="6"/>
  <c r="V7" i="6"/>
  <c r="B19" i="6"/>
  <c r="X25" i="6"/>
  <c r="V8" i="6"/>
  <c r="B20" i="6"/>
  <c r="Z27" i="6"/>
  <c r="V9" i="6"/>
  <c r="B21" i="6"/>
  <c r="Z29" i="6"/>
  <c r="V10" i="6"/>
  <c r="B22" i="6"/>
  <c r="Z31" i="6"/>
  <c r="V11" i="6"/>
  <c r="B23" i="6"/>
  <c r="B24" i="6"/>
  <c r="V18" i="6"/>
  <c r="W5" i="6"/>
  <c r="B5" i="6"/>
  <c r="V20" i="6"/>
  <c r="W6" i="6"/>
  <c r="B6" i="6"/>
  <c r="V22" i="6"/>
  <c r="W7" i="6"/>
  <c r="B7" i="6"/>
  <c r="V24" i="6"/>
  <c r="W8" i="6"/>
  <c r="B8" i="6"/>
  <c r="Z26" i="6"/>
  <c r="W9" i="6"/>
  <c r="B9" i="6"/>
  <c r="Z28" i="6"/>
  <c r="W10" i="6"/>
  <c r="B10" i="6"/>
  <c r="Z30" i="6"/>
  <c r="W11" i="6"/>
  <c r="B11" i="6"/>
  <c r="B12" i="6"/>
  <c r="B27" i="6"/>
  <c r="B45" i="6"/>
  <c r="AK19" i="6"/>
  <c r="D17" i="6"/>
  <c r="AK21" i="6"/>
  <c r="D18" i="6"/>
  <c r="AK23" i="6"/>
  <c r="D19" i="6"/>
  <c r="AM25" i="6"/>
  <c r="D20" i="6"/>
  <c r="AO27" i="6"/>
  <c r="D21" i="6"/>
  <c r="AO29" i="6"/>
  <c r="D22" i="6"/>
  <c r="AO31" i="6"/>
  <c r="D23" i="6"/>
  <c r="D24" i="6"/>
  <c r="D5" i="6"/>
  <c r="D6" i="6"/>
  <c r="D7" i="6"/>
  <c r="D8" i="6"/>
  <c r="D9" i="6"/>
  <c r="D10" i="6"/>
  <c r="D11" i="6"/>
  <c r="D12" i="6"/>
  <c r="B41" i="6"/>
  <c r="B42" i="6"/>
  <c r="B37" i="6"/>
  <c r="B38" i="6"/>
  <c r="B39" i="6"/>
  <c r="B32" i="6"/>
  <c r="B33" i="6"/>
  <c r="B34" i="6"/>
  <c r="B35" i="6"/>
  <c r="AF32" i="6"/>
  <c r="AG32" i="6"/>
  <c r="AH32" i="6"/>
  <c r="AI32" i="6"/>
  <c r="AJ32" i="6"/>
  <c r="AK18" i="6"/>
  <c r="AK20" i="6"/>
  <c r="AK22" i="6"/>
  <c r="AK24" i="6"/>
  <c r="AK32" i="6"/>
  <c r="AL19" i="6"/>
  <c r="AL21" i="6"/>
  <c r="AL23" i="6"/>
  <c r="AL32" i="6"/>
  <c r="AM18" i="6"/>
  <c r="AM20" i="6"/>
  <c r="AM22" i="6"/>
  <c r="AM24" i="6"/>
  <c r="AM32" i="6"/>
  <c r="AN19" i="6"/>
  <c r="AN21" i="6"/>
  <c r="AN23" i="6"/>
  <c r="AN25" i="6"/>
  <c r="AN32" i="6"/>
  <c r="Z34" i="6"/>
  <c r="Z32" i="6"/>
  <c r="AA34" i="6"/>
  <c r="Z33" i="6"/>
  <c r="AA33" i="6"/>
  <c r="AQ26" i="6"/>
  <c r="AR27" i="6"/>
  <c r="AQ28" i="6"/>
  <c r="AR29" i="6"/>
  <c r="AQ30" i="6"/>
  <c r="AR31" i="6"/>
  <c r="AR32" i="6"/>
  <c r="AQ32" i="6"/>
  <c r="AP25" i="6"/>
  <c r="AO26" i="6"/>
  <c r="AP27" i="6"/>
  <c r="AO28" i="6"/>
  <c r="AP29" i="6"/>
  <c r="AO30" i="6"/>
  <c r="AP31" i="6"/>
  <c r="AP32" i="6"/>
  <c r="AO32" i="6"/>
  <c r="AE32" i="6"/>
  <c r="AD32" i="6"/>
  <c r="AC32" i="6"/>
  <c r="AB32" i="6"/>
  <c r="B30" i="6"/>
  <c r="B29" i="6"/>
  <c r="B28" i="6"/>
  <c r="N24" i="6"/>
  <c r="O24" i="6"/>
  <c r="K24" i="6"/>
  <c r="L24" i="6"/>
  <c r="H24" i="6"/>
  <c r="I24" i="6"/>
  <c r="G24" i="6"/>
  <c r="E24" i="6"/>
  <c r="C17" i="6"/>
  <c r="C18" i="6"/>
  <c r="C19" i="6"/>
  <c r="C20" i="6"/>
  <c r="C21" i="6"/>
  <c r="C22" i="6"/>
  <c r="C23" i="6"/>
  <c r="C24" i="6"/>
  <c r="O23" i="6"/>
  <c r="L23" i="6"/>
  <c r="I23" i="6"/>
  <c r="G23" i="6"/>
  <c r="E23" i="6"/>
  <c r="O22" i="6"/>
  <c r="L22" i="6"/>
  <c r="I22" i="6"/>
  <c r="G22" i="6"/>
  <c r="E22" i="6"/>
  <c r="O21" i="6"/>
  <c r="L21" i="6"/>
  <c r="I21" i="6"/>
  <c r="G21" i="6"/>
  <c r="E21" i="6"/>
  <c r="O20" i="6"/>
  <c r="L20" i="6"/>
  <c r="I20" i="6"/>
  <c r="G20" i="6"/>
  <c r="E20" i="6"/>
  <c r="O19" i="6"/>
  <c r="L19" i="6"/>
  <c r="I19" i="6"/>
  <c r="G19" i="6"/>
  <c r="E19" i="6"/>
  <c r="O18" i="6"/>
  <c r="L18" i="6"/>
  <c r="I18" i="6"/>
  <c r="G18" i="6"/>
  <c r="E18" i="6"/>
  <c r="O17" i="6"/>
  <c r="L17" i="6"/>
  <c r="I17" i="6"/>
  <c r="G17" i="6"/>
  <c r="E17" i="6"/>
  <c r="X8" i="6"/>
  <c r="X9" i="6"/>
  <c r="Z12" i="6"/>
  <c r="V12" i="6"/>
  <c r="W12" i="6"/>
  <c r="X12" i="6"/>
  <c r="Y12" i="6"/>
  <c r="N12" i="6"/>
  <c r="O12" i="6"/>
  <c r="K12" i="6"/>
  <c r="L12" i="6"/>
  <c r="H12" i="6"/>
  <c r="I12" i="6"/>
  <c r="G12" i="6"/>
  <c r="E12" i="6"/>
  <c r="C12" i="6"/>
  <c r="X11" i="6"/>
  <c r="O11" i="6"/>
  <c r="L11" i="6"/>
  <c r="I11" i="6"/>
  <c r="G11" i="6"/>
  <c r="E11" i="6"/>
  <c r="C11" i="6"/>
  <c r="X10" i="6"/>
  <c r="O10" i="6"/>
  <c r="L10" i="6"/>
  <c r="I10" i="6"/>
  <c r="G10" i="6"/>
  <c r="E10" i="6"/>
  <c r="C10" i="6"/>
  <c r="O9" i="6"/>
  <c r="L9" i="6"/>
  <c r="I9" i="6"/>
  <c r="G9" i="6"/>
  <c r="E9" i="6"/>
  <c r="C9" i="6"/>
  <c r="O8" i="6"/>
  <c r="L8" i="6"/>
  <c r="I8" i="6"/>
  <c r="G8" i="6"/>
  <c r="E8" i="6"/>
  <c r="C8" i="6"/>
  <c r="X7" i="6"/>
  <c r="O7" i="6"/>
  <c r="L7" i="6"/>
  <c r="I7" i="6"/>
  <c r="G7" i="6"/>
  <c r="E7" i="6"/>
  <c r="C7" i="6"/>
  <c r="X6" i="6"/>
  <c r="O6" i="6"/>
  <c r="L6" i="6"/>
  <c r="I6" i="6"/>
  <c r="G6" i="6"/>
  <c r="E6" i="6"/>
  <c r="C6" i="6"/>
  <c r="X5" i="6"/>
  <c r="O5" i="6"/>
  <c r="L5" i="6"/>
  <c r="I5" i="6"/>
  <c r="G5" i="6"/>
  <c r="E5" i="6"/>
  <c r="C5" i="6"/>
  <c r="F5" i="5"/>
  <c r="F6" i="5"/>
  <c r="F7" i="5"/>
  <c r="F8" i="5"/>
  <c r="F9" i="5"/>
  <c r="F10" i="5"/>
  <c r="F11" i="5"/>
  <c r="F12" i="5"/>
  <c r="AM19" i="5"/>
  <c r="F17" i="5"/>
  <c r="AM21" i="5"/>
  <c r="F18" i="5"/>
  <c r="AM23" i="5"/>
  <c r="F19" i="5"/>
  <c r="AM25" i="5"/>
  <c r="F20" i="5"/>
  <c r="AM28" i="5"/>
  <c r="F21" i="5"/>
  <c r="AM30" i="5"/>
  <c r="F22" i="5"/>
  <c r="AC32" i="5"/>
  <c r="AD32" i="5"/>
  <c r="AE32" i="5"/>
  <c r="AF32" i="5"/>
  <c r="AG32" i="5"/>
  <c r="AH32" i="5"/>
  <c r="AI32" i="5"/>
  <c r="AJ32" i="5"/>
  <c r="AM32" i="5"/>
  <c r="F23" i="5"/>
  <c r="F24" i="5"/>
  <c r="B45" i="5"/>
  <c r="B17" i="5"/>
  <c r="B18" i="5"/>
  <c r="B19" i="5"/>
  <c r="B20" i="5"/>
  <c r="B21" i="5"/>
  <c r="B22" i="5"/>
  <c r="V11" i="5"/>
  <c r="B23" i="5"/>
  <c r="B24" i="5"/>
  <c r="B5" i="5"/>
  <c r="B6" i="5"/>
  <c r="B7" i="5"/>
  <c r="B8" i="5"/>
  <c r="B9" i="5"/>
  <c r="B10" i="5"/>
  <c r="W11" i="5"/>
  <c r="B11" i="5"/>
  <c r="B12" i="5"/>
  <c r="B28" i="5"/>
  <c r="B46" i="5"/>
  <c r="AK19" i="5"/>
  <c r="D17" i="5"/>
  <c r="AK21" i="5"/>
  <c r="D18" i="5"/>
  <c r="AK23" i="5"/>
  <c r="D19" i="5"/>
  <c r="AK25" i="5"/>
  <c r="D20" i="5"/>
  <c r="AK28" i="5"/>
  <c r="D21" i="5"/>
  <c r="AK30" i="5"/>
  <c r="D22" i="5"/>
  <c r="AB32" i="5"/>
  <c r="AK32" i="5"/>
  <c r="D23" i="5"/>
  <c r="D24" i="5"/>
  <c r="D5" i="5"/>
  <c r="D6" i="5"/>
  <c r="D7" i="5"/>
  <c r="D8" i="5"/>
  <c r="D9" i="5"/>
  <c r="D10" i="5"/>
  <c r="D11" i="5"/>
  <c r="D12" i="5"/>
  <c r="B42" i="5"/>
  <c r="B43" i="5"/>
  <c r="B38" i="5"/>
  <c r="B39" i="5"/>
  <c r="B40" i="5"/>
  <c r="B33" i="5"/>
  <c r="B34" i="5"/>
  <c r="B35" i="5"/>
  <c r="B36" i="5"/>
  <c r="AB31" i="5"/>
  <c r="AB33" i="5"/>
  <c r="AC31" i="5"/>
  <c r="AC33" i="5"/>
  <c r="AD31" i="5"/>
  <c r="AD33" i="5"/>
  <c r="AE31" i="5"/>
  <c r="AE33" i="5"/>
  <c r="AF31" i="5"/>
  <c r="AF33" i="5"/>
  <c r="AG31" i="5"/>
  <c r="AG33" i="5"/>
  <c r="AH31" i="5"/>
  <c r="AH33" i="5"/>
  <c r="AI31" i="5"/>
  <c r="AI33" i="5"/>
  <c r="AJ31" i="5"/>
  <c r="AJ33" i="5"/>
  <c r="V35" i="5"/>
  <c r="X5" i="5"/>
  <c r="V18" i="5"/>
  <c r="X6" i="5"/>
  <c r="V20" i="5"/>
  <c r="X7" i="5"/>
  <c r="V22" i="5"/>
  <c r="X8" i="5"/>
  <c r="V24" i="5"/>
  <c r="X9" i="5"/>
  <c r="V27" i="5"/>
  <c r="X10" i="5"/>
  <c r="V29" i="5"/>
  <c r="X11" i="5"/>
  <c r="V31" i="5"/>
  <c r="V33" i="5"/>
  <c r="W35" i="5"/>
  <c r="V34" i="5"/>
  <c r="W34" i="5"/>
  <c r="AM18" i="5"/>
  <c r="AN19" i="5"/>
  <c r="AM20" i="5"/>
  <c r="AN21" i="5"/>
  <c r="AM22" i="5"/>
  <c r="AN23" i="5"/>
  <c r="AM24" i="5"/>
  <c r="AN25" i="5"/>
  <c r="AM27" i="5"/>
  <c r="AN28" i="5"/>
  <c r="AM29" i="5"/>
  <c r="AN30" i="5"/>
  <c r="AM31" i="5"/>
  <c r="AN32" i="5"/>
  <c r="AN33" i="5"/>
  <c r="AM33" i="5"/>
  <c r="AK18" i="5"/>
  <c r="AL19" i="5"/>
  <c r="AK20" i="5"/>
  <c r="AL21" i="5"/>
  <c r="AK22" i="5"/>
  <c r="AL23" i="5"/>
  <c r="AK24" i="5"/>
  <c r="AL25" i="5"/>
  <c r="AK27" i="5"/>
  <c r="AL28" i="5"/>
  <c r="AK29" i="5"/>
  <c r="AL30" i="5"/>
  <c r="AK31" i="5"/>
  <c r="AL32" i="5"/>
  <c r="AL33" i="5"/>
  <c r="AK33" i="5"/>
  <c r="AA31" i="5"/>
  <c r="AA32" i="5"/>
  <c r="AA33" i="5"/>
  <c r="Z31" i="5"/>
  <c r="Z32" i="5"/>
  <c r="Z33" i="5"/>
  <c r="Y31" i="5"/>
  <c r="Y32" i="5"/>
  <c r="Y33" i="5"/>
  <c r="X31" i="5"/>
  <c r="X32" i="5"/>
  <c r="X33" i="5"/>
  <c r="B31" i="5"/>
  <c r="B30" i="5"/>
  <c r="B29" i="5"/>
  <c r="N24" i="5"/>
  <c r="O24" i="5"/>
  <c r="K24" i="5"/>
  <c r="L24" i="5"/>
  <c r="H23" i="5"/>
  <c r="H24" i="5"/>
  <c r="I24" i="5"/>
  <c r="G24" i="5"/>
  <c r="E24" i="5"/>
  <c r="C17" i="5"/>
  <c r="C18" i="5"/>
  <c r="C19" i="5"/>
  <c r="C20" i="5"/>
  <c r="C21" i="5"/>
  <c r="C22" i="5"/>
  <c r="C23" i="5"/>
  <c r="C24" i="5"/>
  <c r="O23" i="5"/>
  <c r="L23" i="5"/>
  <c r="I23" i="5"/>
  <c r="G23" i="5"/>
  <c r="E23" i="5"/>
  <c r="O22" i="5"/>
  <c r="L22" i="5"/>
  <c r="I22" i="5"/>
  <c r="G22" i="5"/>
  <c r="E22" i="5"/>
  <c r="O21" i="5"/>
  <c r="L21" i="5"/>
  <c r="I21" i="5"/>
  <c r="G21" i="5"/>
  <c r="E21" i="5"/>
  <c r="O20" i="5"/>
  <c r="L20" i="5"/>
  <c r="I20" i="5"/>
  <c r="G20" i="5"/>
  <c r="E20" i="5"/>
  <c r="O19" i="5"/>
  <c r="L19" i="5"/>
  <c r="I19" i="5"/>
  <c r="G19" i="5"/>
  <c r="E19" i="5"/>
  <c r="O18" i="5"/>
  <c r="L18" i="5"/>
  <c r="I18" i="5"/>
  <c r="G18" i="5"/>
  <c r="E18" i="5"/>
  <c r="O17" i="5"/>
  <c r="L17" i="5"/>
  <c r="I17" i="5"/>
  <c r="G17" i="5"/>
  <c r="E17" i="5"/>
  <c r="Z12" i="5"/>
  <c r="V12" i="5"/>
  <c r="W12" i="5"/>
  <c r="X12" i="5"/>
  <c r="Y12" i="5"/>
  <c r="N12" i="5"/>
  <c r="K12" i="5"/>
  <c r="L12" i="5"/>
  <c r="H11" i="5"/>
  <c r="H12" i="5"/>
  <c r="I12" i="5"/>
  <c r="G12" i="5"/>
  <c r="E12" i="5"/>
  <c r="O11" i="5"/>
  <c r="L11" i="5"/>
  <c r="I11" i="5"/>
  <c r="G11" i="5"/>
  <c r="E11" i="5"/>
  <c r="C11" i="5"/>
  <c r="O10" i="5"/>
  <c r="L10" i="5"/>
  <c r="I10" i="5"/>
  <c r="G10" i="5"/>
  <c r="E10" i="5"/>
  <c r="C10" i="5"/>
  <c r="O9" i="5"/>
  <c r="L9" i="5"/>
  <c r="I9" i="5"/>
  <c r="G9" i="5"/>
  <c r="E9" i="5"/>
  <c r="C9" i="5"/>
  <c r="O8" i="5"/>
  <c r="L8" i="5"/>
  <c r="I8" i="5"/>
  <c r="G8" i="5"/>
  <c r="E8" i="5"/>
  <c r="C8" i="5"/>
  <c r="O7" i="5"/>
  <c r="L7" i="5"/>
  <c r="I7" i="5"/>
  <c r="G7" i="5"/>
  <c r="E7" i="5"/>
  <c r="C7" i="5"/>
  <c r="O6" i="5"/>
  <c r="L6" i="5"/>
  <c r="I6" i="5"/>
  <c r="G6" i="5"/>
  <c r="E6" i="5"/>
  <c r="C6" i="5"/>
  <c r="O5" i="5"/>
  <c r="L5" i="5"/>
  <c r="I5" i="5"/>
  <c r="G5" i="5"/>
  <c r="E5" i="5"/>
  <c r="C5" i="5"/>
  <c r="Y32" i="4"/>
  <c r="Z32" i="4"/>
  <c r="AA32" i="4"/>
  <c r="AB32" i="4"/>
  <c r="AC32" i="4"/>
  <c r="AD32" i="4"/>
  <c r="AE32" i="4"/>
  <c r="AF32" i="4"/>
  <c r="R33" i="4"/>
  <c r="B44" i="4"/>
  <c r="B24" i="4"/>
  <c r="B12" i="4"/>
  <c r="B27" i="4"/>
  <c r="B45" i="4"/>
  <c r="D24" i="4"/>
  <c r="D12" i="4"/>
  <c r="B41" i="4"/>
  <c r="B42" i="4"/>
  <c r="B37" i="4"/>
  <c r="B38" i="4"/>
  <c r="B39" i="4"/>
  <c r="B32" i="4"/>
  <c r="B33" i="4"/>
  <c r="B34" i="4"/>
  <c r="B35" i="4"/>
  <c r="X32" i="4"/>
  <c r="R34" i="4"/>
  <c r="R18" i="4"/>
  <c r="R20" i="4"/>
  <c r="R22" i="4"/>
  <c r="R24" i="4"/>
  <c r="R26" i="4"/>
  <c r="R28" i="4"/>
  <c r="R30" i="4"/>
  <c r="R32" i="4"/>
  <c r="S34" i="4"/>
  <c r="S33" i="4"/>
  <c r="W32" i="4"/>
  <c r="V32" i="4"/>
  <c r="U32" i="4"/>
  <c r="T32" i="4"/>
  <c r="B30" i="4"/>
  <c r="B29" i="4"/>
  <c r="B28" i="4"/>
  <c r="N24" i="4"/>
  <c r="K24" i="4"/>
  <c r="H24" i="4"/>
  <c r="I24" i="4"/>
  <c r="F24" i="4"/>
  <c r="E24" i="4"/>
  <c r="C23" i="4"/>
  <c r="C22" i="4"/>
  <c r="C21" i="4"/>
  <c r="C20" i="4"/>
  <c r="C19" i="4"/>
  <c r="E18" i="4"/>
  <c r="C18" i="4"/>
  <c r="C17" i="4"/>
  <c r="R12" i="4"/>
  <c r="S12" i="4"/>
  <c r="T12" i="4"/>
  <c r="N12" i="4"/>
  <c r="H12" i="4"/>
  <c r="I12" i="4"/>
  <c r="F12" i="4"/>
  <c r="G12" i="4"/>
  <c r="E12" i="4"/>
  <c r="T11" i="4"/>
  <c r="G11" i="4"/>
  <c r="C11" i="4"/>
  <c r="T10" i="4"/>
  <c r="G10" i="4"/>
  <c r="C10" i="4"/>
  <c r="T9" i="4"/>
  <c r="G9" i="4"/>
  <c r="C9" i="4"/>
  <c r="T8" i="4"/>
  <c r="G8" i="4"/>
  <c r="C8" i="4"/>
  <c r="T7" i="4"/>
  <c r="G7" i="4"/>
  <c r="C7" i="4"/>
  <c r="T6" i="4"/>
  <c r="G6" i="4"/>
  <c r="C6" i="4"/>
  <c r="T5" i="4"/>
  <c r="G5" i="4"/>
  <c r="C5" i="4"/>
  <c r="F5" i="3"/>
  <c r="F6" i="3"/>
  <c r="F7" i="3"/>
  <c r="F8" i="3"/>
  <c r="F9" i="3"/>
  <c r="F10" i="3"/>
  <c r="F11" i="3"/>
  <c r="F12" i="3"/>
  <c r="AM19" i="3"/>
  <c r="F17" i="3"/>
  <c r="AM21" i="3"/>
  <c r="F18" i="3"/>
  <c r="AM23" i="3"/>
  <c r="F19" i="3"/>
  <c r="AO25" i="3"/>
  <c r="F20" i="3"/>
  <c r="AQ27" i="3"/>
  <c r="F21" i="3"/>
  <c r="AQ29" i="3"/>
  <c r="F22" i="3"/>
  <c r="AQ31" i="3"/>
  <c r="F23" i="3"/>
  <c r="F24" i="3"/>
  <c r="B44" i="3"/>
  <c r="V19" i="3"/>
  <c r="V5" i="3"/>
  <c r="B17" i="3"/>
  <c r="V21" i="3"/>
  <c r="V6" i="3"/>
  <c r="B18" i="3"/>
  <c r="V23" i="3"/>
  <c r="V7" i="3"/>
  <c r="B19" i="3"/>
  <c r="X25" i="3"/>
  <c r="V8" i="3"/>
  <c r="B20" i="3"/>
  <c r="Z27" i="3"/>
  <c r="V9" i="3"/>
  <c r="B21" i="3"/>
  <c r="Z29" i="3"/>
  <c r="V10" i="3"/>
  <c r="B22" i="3"/>
  <c r="Z31" i="3"/>
  <c r="V11" i="3"/>
  <c r="B23" i="3"/>
  <c r="B24" i="3"/>
  <c r="V18" i="3"/>
  <c r="W5" i="3"/>
  <c r="B5" i="3"/>
  <c r="V20" i="3"/>
  <c r="W6" i="3"/>
  <c r="B6" i="3"/>
  <c r="V22" i="3"/>
  <c r="W7" i="3"/>
  <c r="B7" i="3"/>
  <c r="V24" i="3"/>
  <c r="W8" i="3"/>
  <c r="B8" i="3"/>
  <c r="Z26" i="3"/>
  <c r="W9" i="3"/>
  <c r="B9" i="3"/>
  <c r="Z28" i="3"/>
  <c r="W10" i="3"/>
  <c r="B10" i="3"/>
  <c r="Z30" i="3"/>
  <c r="W11" i="3"/>
  <c r="B11" i="3"/>
  <c r="B12" i="3"/>
  <c r="B27" i="3"/>
  <c r="B45" i="3"/>
  <c r="AK19" i="3"/>
  <c r="D17" i="3"/>
  <c r="AK21" i="3"/>
  <c r="D18" i="3"/>
  <c r="AK23" i="3"/>
  <c r="D19" i="3"/>
  <c r="AM25" i="3"/>
  <c r="D20" i="3"/>
  <c r="AO27" i="3"/>
  <c r="D21" i="3"/>
  <c r="AO29" i="3"/>
  <c r="D22" i="3"/>
  <c r="AO31" i="3"/>
  <c r="D23" i="3"/>
  <c r="D24" i="3"/>
  <c r="D5" i="3"/>
  <c r="D6" i="3"/>
  <c r="D7" i="3"/>
  <c r="D8" i="3"/>
  <c r="D9" i="3"/>
  <c r="D10" i="3"/>
  <c r="D11" i="3"/>
  <c r="D12" i="3"/>
  <c r="B41" i="3"/>
  <c r="B42" i="3"/>
  <c r="B37" i="3"/>
  <c r="B38" i="3"/>
  <c r="B39" i="3"/>
  <c r="B32" i="3"/>
  <c r="B33" i="3"/>
  <c r="B34" i="3"/>
  <c r="B35" i="3"/>
  <c r="AF32" i="3"/>
  <c r="AG32" i="3"/>
  <c r="AH32" i="3"/>
  <c r="AI32" i="3"/>
  <c r="AJ32" i="3"/>
  <c r="AK18" i="3"/>
  <c r="AK20" i="3"/>
  <c r="AK22" i="3"/>
  <c r="AK24" i="3"/>
  <c r="AK32" i="3"/>
  <c r="AL19" i="3"/>
  <c r="AL21" i="3"/>
  <c r="AL23" i="3"/>
  <c r="AL32" i="3"/>
  <c r="AM18" i="3"/>
  <c r="AM20" i="3"/>
  <c r="AM22" i="3"/>
  <c r="AM24" i="3"/>
  <c r="AM32" i="3"/>
  <c r="AN19" i="3"/>
  <c r="AN21" i="3"/>
  <c r="AN23" i="3"/>
  <c r="AN25" i="3"/>
  <c r="AN32" i="3"/>
  <c r="Z34" i="3"/>
  <c r="Z32" i="3"/>
  <c r="AA34" i="3"/>
  <c r="Z33" i="3"/>
  <c r="AA33" i="3"/>
  <c r="AQ26" i="3"/>
  <c r="AR27" i="3"/>
  <c r="AQ28" i="3"/>
  <c r="AR29" i="3"/>
  <c r="AQ30" i="3"/>
  <c r="AR31" i="3"/>
  <c r="AR32" i="3"/>
  <c r="AQ32" i="3"/>
  <c r="AP25" i="3"/>
  <c r="AO26" i="3"/>
  <c r="AP27" i="3"/>
  <c r="AO28" i="3"/>
  <c r="AP29" i="3"/>
  <c r="AO30" i="3"/>
  <c r="AP31" i="3"/>
  <c r="AP32" i="3"/>
  <c r="AO32" i="3"/>
  <c r="AE32" i="3"/>
  <c r="AD32" i="3"/>
  <c r="AC32" i="3"/>
  <c r="AB32" i="3"/>
  <c r="B30" i="3"/>
  <c r="B29" i="3"/>
  <c r="B28" i="3"/>
  <c r="N24" i="3"/>
  <c r="O24" i="3"/>
  <c r="K24" i="3"/>
  <c r="L24" i="3"/>
  <c r="H24" i="3"/>
  <c r="I24" i="3"/>
  <c r="G24" i="3"/>
  <c r="E24" i="3"/>
  <c r="C17" i="3"/>
  <c r="C18" i="3"/>
  <c r="C19" i="3"/>
  <c r="C20" i="3"/>
  <c r="C21" i="3"/>
  <c r="C22" i="3"/>
  <c r="C23" i="3"/>
  <c r="C24" i="3"/>
  <c r="O23" i="3"/>
  <c r="L23" i="3"/>
  <c r="I23" i="3"/>
  <c r="G23" i="3"/>
  <c r="E23" i="3"/>
  <c r="O22" i="3"/>
  <c r="L22" i="3"/>
  <c r="I22" i="3"/>
  <c r="G22" i="3"/>
  <c r="E22" i="3"/>
  <c r="O21" i="3"/>
  <c r="L21" i="3"/>
  <c r="I21" i="3"/>
  <c r="G21" i="3"/>
  <c r="E21" i="3"/>
  <c r="O20" i="3"/>
  <c r="L20" i="3"/>
  <c r="I20" i="3"/>
  <c r="G20" i="3"/>
  <c r="E20" i="3"/>
  <c r="O19" i="3"/>
  <c r="L19" i="3"/>
  <c r="I19" i="3"/>
  <c r="G19" i="3"/>
  <c r="E19" i="3"/>
  <c r="O18" i="3"/>
  <c r="L18" i="3"/>
  <c r="I18" i="3"/>
  <c r="G18" i="3"/>
  <c r="E18" i="3"/>
  <c r="O17" i="3"/>
  <c r="L17" i="3"/>
  <c r="I17" i="3"/>
  <c r="G17" i="3"/>
  <c r="E17" i="3"/>
  <c r="X8" i="3"/>
  <c r="X9" i="3"/>
  <c r="Z12" i="3"/>
  <c r="V12" i="3"/>
  <c r="W12" i="3"/>
  <c r="X12" i="3"/>
  <c r="Y12" i="3"/>
  <c r="N12" i="3"/>
  <c r="O12" i="3"/>
  <c r="K12" i="3"/>
  <c r="L12" i="3"/>
  <c r="H12" i="3"/>
  <c r="I12" i="3"/>
  <c r="G12" i="3"/>
  <c r="E12" i="3"/>
  <c r="C12" i="3"/>
  <c r="X11" i="3"/>
  <c r="O11" i="3"/>
  <c r="L11" i="3"/>
  <c r="I11" i="3"/>
  <c r="G11" i="3"/>
  <c r="E11" i="3"/>
  <c r="C11" i="3"/>
  <c r="X10" i="3"/>
  <c r="O10" i="3"/>
  <c r="L10" i="3"/>
  <c r="I10" i="3"/>
  <c r="G10" i="3"/>
  <c r="E10" i="3"/>
  <c r="C10" i="3"/>
  <c r="O9" i="3"/>
  <c r="L9" i="3"/>
  <c r="I9" i="3"/>
  <c r="G9" i="3"/>
  <c r="E9" i="3"/>
  <c r="C9" i="3"/>
  <c r="O8" i="3"/>
  <c r="L8" i="3"/>
  <c r="I8" i="3"/>
  <c r="G8" i="3"/>
  <c r="E8" i="3"/>
  <c r="C8" i="3"/>
  <c r="X7" i="3"/>
  <c r="O7" i="3"/>
  <c r="L7" i="3"/>
  <c r="I7" i="3"/>
  <c r="G7" i="3"/>
  <c r="E7" i="3"/>
  <c r="C7" i="3"/>
  <c r="X6" i="3"/>
  <c r="O6" i="3"/>
  <c r="L6" i="3"/>
  <c r="I6" i="3"/>
  <c r="G6" i="3"/>
  <c r="E6" i="3"/>
  <c r="C6" i="3"/>
  <c r="X5" i="3"/>
  <c r="O5" i="3"/>
  <c r="L5" i="3"/>
  <c r="I5" i="3"/>
  <c r="G5" i="3"/>
  <c r="E5" i="3"/>
  <c r="C5" i="3"/>
  <c r="AC32" i="2"/>
  <c r="AD32" i="2"/>
  <c r="AE32" i="2"/>
  <c r="AF32" i="2"/>
  <c r="AG32" i="2"/>
  <c r="AH32" i="2"/>
  <c r="AI32" i="2"/>
  <c r="AJ32" i="2"/>
  <c r="V33" i="2"/>
  <c r="B44" i="2"/>
  <c r="V19" i="2"/>
  <c r="V5" i="2"/>
  <c r="B17" i="2"/>
  <c r="V21" i="2"/>
  <c r="V6" i="2"/>
  <c r="B18" i="2"/>
  <c r="V23" i="2"/>
  <c r="V7" i="2"/>
  <c r="B19" i="2"/>
  <c r="V25" i="2"/>
  <c r="V8" i="2"/>
  <c r="B20" i="2"/>
  <c r="V27" i="2"/>
  <c r="V9" i="2"/>
  <c r="B21" i="2"/>
  <c r="V29" i="2"/>
  <c r="V10" i="2"/>
  <c r="B22" i="2"/>
  <c r="V31" i="2"/>
  <c r="V11" i="2"/>
  <c r="B23" i="2"/>
  <c r="B24" i="2"/>
  <c r="V18" i="2"/>
  <c r="W5" i="2"/>
  <c r="B5" i="2"/>
  <c r="V20" i="2"/>
  <c r="W6" i="2"/>
  <c r="B6" i="2"/>
  <c r="V22" i="2"/>
  <c r="W7" i="2"/>
  <c r="B7" i="2"/>
  <c r="V24" i="2"/>
  <c r="W8" i="2"/>
  <c r="B8" i="2"/>
  <c r="V26" i="2"/>
  <c r="W9" i="2"/>
  <c r="B9" i="2"/>
  <c r="V28" i="2"/>
  <c r="W10" i="2"/>
  <c r="B10" i="2"/>
  <c r="V30" i="2"/>
  <c r="W11" i="2"/>
  <c r="B11" i="2"/>
  <c r="B12" i="2"/>
  <c r="B27" i="2"/>
  <c r="B45" i="2"/>
  <c r="AK19" i="2"/>
  <c r="D17" i="2"/>
  <c r="AK21" i="2"/>
  <c r="D18" i="2"/>
  <c r="AK23" i="2"/>
  <c r="D19" i="2"/>
  <c r="AK25" i="2"/>
  <c r="D20" i="2"/>
  <c r="AK27" i="2"/>
  <c r="D21" i="2"/>
  <c r="AK29" i="2"/>
  <c r="D22" i="2"/>
  <c r="AK31" i="2"/>
  <c r="D23" i="2"/>
  <c r="D24" i="2"/>
  <c r="D5" i="2"/>
  <c r="D6" i="2"/>
  <c r="D7" i="2"/>
  <c r="D8" i="2"/>
  <c r="D9" i="2"/>
  <c r="D10" i="2"/>
  <c r="D11" i="2"/>
  <c r="D12" i="2"/>
  <c r="B41" i="2"/>
  <c r="B42" i="2"/>
  <c r="B37" i="2"/>
  <c r="B38" i="2"/>
  <c r="B39" i="2"/>
  <c r="B32" i="2"/>
  <c r="B33" i="2"/>
  <c r="B34" i="2"/>
  <c r="B35" i="2"/>
  <c r="AB32" i="2"/>
  <c r="V34" i="2"/>
  <c r="V32" i="2"/>
  <c r="W34" i="2"/>
  <c r="W33" i="2"/>
  <c r="AM18" i="2"/>
  <c r="AM19" i="2"/>
  <c r="AN19" i="2"/>
  <c r="AM20" i="2"/>
  <c r="AM21" i="2"/>
  <c r="AN21" i="2"/>
  <c r="AM22" i="2"/>
  <c r="AM23" i="2"/>
  <c r="AN23" i="2"/>
  <c r="AM24" i="2"/>
  <c r="AM25" i="2"/>
  <c r="AN25" i="2"/>
  <c r="AM26" i="2"/>
  <c r="AM27" i="2"/>
  <c r="AN27" i="2"/>
  <c r="AM28" i="2"/>
  <c r="AM29" i="2"/>
  <c r="AN29" i="2"/>
  <c r="AM30" i="2"/>
  <c r="AM31" i="2"/>
  <c r="AN31" i="2"/>
  <c r="AN32" i="2"/>
  <c r="AM32" i="2"/>
  <c r="AK18" i="2"/>
  <c r="AL19" i="2"/>
  <c r="AK20" i="2"/>
  <c r="AL21" i="2"/>
  <c r="AK22" i="2"/>
  <c r="AL23" i="2"/>
  <c r="AK24" i="2"/>
  <c r="AL25" i="2"/>
  <c r="AK26" i="2"/>
  <c r="AL27" i="2"/>
  <c r="AK28" i="2"/>
  <c r="AL29" i="2"/>
  <c r="AK30" i="2"/>
  <c r="AL31" i="2"/>
  <c r="AL32" i="2"/>
  <c r="AK32" i="2"/>
  <c r="AA32" i="2"/>
  <c r="Z32" i="2"/>
  <c r="Y32" i="2"/>
  <c r="X32" i="2"/>
  <c r="B30" i="2"/>
  <c r="B29" i="2"/>
  <c r="B28" i="2"/>
  <c r="N24" i="2"/>
  <c r="O24" i="2"/>
  <c r="L24" i="2"/>
  <c r="H24" i="2"/>
  <c r="I24" i="2"/>
  <c r="F17" i="2"/>
  <c r="F18" i="2"/>
  <c r="F19" i="2"/>
  <c r="F20" i="2"/>
  <c r="F21" i="2"/>
  <c r="F22" i="2"/>
  <c r="F23" i="2"/>
  <c r="F24" i="2"/>
  <c r="G24" i="2"/>
  <c r="E24" i="2"/>
  <c r="C17" i="2"/>
  <c r="C18" i="2"/>
  <c r="C19" i="2"/>
  <c r="C20" i="2"/>
  <c r="C21" i="2"/>
  <c r="C22" i="2"/>
  <c r="C23" i="2"/>
  <c r="C24" i="2"/>
  <c r="O23" i="2"/>
  <c r="L23" i="2"/>
  <c r="I23" i="2"/>
  <c r="G23" i="2"/>
  <c r="E23" i="2"/>
  <c r="O22" i="2"/>
  <c r="L22" i="2"/>
  <c r="I22" i="2"/>
  <c r="G22" i="2"/>
  <c r="E22" i="2"/>
  <c r="O21" i="2"/>
  <c r="L21" i="2"/>
  <c r="I21" i="2"/>
  <c r="G21" i="2"/>
  <c r="E21" i="2"/>
  <c r="O20" i="2"/>
  <c r="L20" i="2"/>
  <c r="I20" i="2"/>
  <c r="G20" i="2"/>
  <c r="E20" i="2"/>
  <c r="O19" i="2"/>
  <c r="L19" i="2"/>
  <c r="I19" i="2"/>
  <c r="G19" i="2"/>
  <c r="E19" i="2"/>
  <c r="O18" i="2"/>
  <c r="L18" i="2"/>
  <c r="I18" i="2"/>
  <c r="G18" i="2"/>
  <c r="E18" i="2"/>
  <c r="O17" i="2"/>
  <c r="L17" i="2"/>
  <c r="I17" i="2"/>
  <c r="G17" i="2"/>
  <c r="E17" i="2"/>
  <c r="X8" i="2"/>
  <c r="X9" i="2"/>
  <c r="Z12" i="2"/>
  <c r="V12" i="2"/>
  <c r="W12" i="2"/>
  <c r="X12" i="2"/>
  <c r="Y12" i="2"/>
  <c r="N12" i="2"/>
  <c r="O12" i="2"/>
  <c r="K12" i="2"/>
  <c r="L12" i="2"/>
  <c r="H12" i="2"/>
  <c r="I12" i="2"/>
  <c r="F5" i="2"/>
  <c r="F6" i="2"/>
  <c r="F7" i="2"/>
  <c r="F8" i="2"/>
  <c r="F9" i="2"/>
  <c r="F10" i="2"/>
  <c r="F11" i="2"/>
  <c r="F12" i="2"/>
  <c r="G12" i="2"/>
  <c r="E12" i="2"/>
  <c r="C12" i="2"/>
  <c r="X11" i="2"/>
  <c r="O11" i="2"/>
  <c r="L11" i="2"/>
  <c r="I11" i="2"/>
  <c r="G11" i="2"/>
  <c r="E11" i="2"/>
  <c r="C11" i="2"/>
  <c r="X10" i="2"/>
  <c r="O10" i="2"/>
  <c r="L10" i="2"/>
  <c r="I10" i="2"/>
  <c r="G10" i="2"/>
  <c r="E10" i="2"/>
  <c r="C10" i="2"/>
  <c r="O9" i="2"/>
  <c r="L9" i="2"/>
  <c r="I9" i="2"/>
  <c r="G9" i="2"/>
  <c r="E9" i="2"/>
  <c r="C9" i="2"/>
  <c r="O8" i="2"/>
  <c r="L8" i="2"/>
  <c r="I8" i="2"/>
  <c r="G8" i="2"/>
  <c r="E8" i="2"/>
  <c r="C8" i="2"/>
  <c r="X7" i="2"/>
  <c r="O7" i="2"/>
  <c r="L7" i="2"/>
  <c r="I7" i="2"/>
  <c r="G7" i="2"/>
  <c r="E7" i="2"/>
  <c r="C7" i="2"/>
  <c r="X6" i="2"/>
  <c r="O6" i="2"/>
  <c r="L6" i="2"/>
  <c r="I6" i="2"/>
  <c r="G6" i="2"/>
  <c r="E6" i="2"/>
  <c r="C6" i="2"/>
  <c r="X5" i="2"/>
  <c r="O5" i="2"/>
  <c r="L5" i="2"/>
  <c r="I5" i="2"/>
  <c r="G5" i="2"/>
  <c r="E5" i="2"/>
  <c r="C5" i="2"/>
  <c r="G13" i="1"/>
  <c r="B16" i="1"/>
  <c r="G14" i="1"/>
  <c r="G11" i="1"/>
  <c r="G12" i="1"/>
</calcChain>
</file>

<file path=xl/sharedStrings.xml><?xml version="1.0" encoding="utf-8"?>
<sst xmlns="http://schemas.openxmlformats.org/spreadsheetml/2006/main" count="813" uniqueCount="170">
  <si>
    <t>Total cars during the week</t>
  </si>
  <si>
    <t>% more cars in the week</t>
  </si>
  <si>
    <t># speeding cars in week</t>
  </si>
  <si>
    <t>Divinity</t>
  </si>
  <si>
    <t>S'field S</t>
  </si>
  <si>
    <t>S'field N</t>
  </si>
  <si>
    <t>Hilltop</t>
  </si>
  <si>
    <t>Stone</t>
  </si>
  <si>
    <t>TOTAL</t>
  </si>
  <si>
    <t>Traffic Volumes</t>
  </si>
  <si>
    <t>Traffic Speed</t>
  </si>
  <si>
    <t>Av total cars / working day</t>
  </si>
  <si>
    <t>Av total cars / weekend day</t>
  </si>
  <si>
    <t xml:space="preserve"> </t>
  </si>
  <si>
    <t>Total # cars in week</t>
  </si>
  <si>
    <t>Site No: 00014197</t>
  </si>
  <si>
    <t xml:space="preserve">        Site Reference: 00014197</t>
  </si>
  <si>
    <t>Oxford Southfield Rd North Of Minster Rd (No 79)</t>
  </si>
  <si>
    <t>Southbound</t>
  </si>
  <si>
    <t>Total cars</t>
  </si>
  <si>
    <t>Total as % in week</t>
  </si>
  <si>
    <t># cars speeding in 24H</t>
  </si>
  <si>
    <t>% cars speeding in 24H</t>
  </si>
  <si>
    <t># cars in excess of 25mph</t>
  </si>
  <si>
    <t>% cars in excess of 25mph</t>
  </si>
  <si>
    <t># of total cars   
7-19:00</t>
  </si>
  <si>
    <t>% of total cars   
7-19:00</t>
  </si>
  <si>
    <t>Morning Peak hour</t>
  </si>
  <si>
    <t># cars in am Peak hr</t>
  </si>
  <si>
    <t>% total cars in am Peak hr</t>
  </si>
  <si>
    <t>Afternoon Peak hour</t>
  </si>
  <si>
    <t># cars in pm Peak hr</t>
  </si>
  <si>
    <t>% total cars in Peak pm hr</t>
  </si>
  <si>
    <t># cars speeding</t>
  </si>
  <si>
    <t>total # cars speeding</t>
  </si>
  <si>
    <t># cars 25+mph</t>
  </si>
  <si>
    <t>Total cars westbound</t>
  </si>
  <si>
    <t>Total cars eastbound</t>
  </si>
  <si>
    <t>totals</t>
  </si>
  <si>
    <t>Wed 12-Nov-14</t>
  </si>
  <si>
    <t>southbound</t>
  </si>
  <si>
    <t>Thu 13-Nov-14</t>
  </si>
  <si>
    <t>northbound</t>
  </si>
  <si>
    <t>Fri 14-Nov-14</t>
  </si>
  <si>
    <t>Sat 15-Nov-14</t>
  </si>
  <si>
    <t>Sun 16-Nov-14</t>
  </si>
  <si>
    <t>Mon 17-Nov-14</t>
  </si>
  <si>
    <t>Tue 18-Nov-14</t>
  </si>
  <si>
    <t>TOTALS</t>
  </si>
  <si>
    <t>Tues 16 Dec-14</t>
  </si>
  <si>
    <t>Northbound</t>
  </si>
  <si>
    <t>north</t>
  </si>
  <si>
    <t>Time</t>
  </si>
  <si>
    <t>Total # cars</t>
  </si>
  <si>
    <t>Total</t>
  </si>
  <si>
    <t>Bin 1</t>
  </si>
  <si>
    <t>Bin 2</t>
  </si>
  <si>
    <t>Bin 3</t>
  </si>
  <si>
    <t>Bin 4</t>
  </si>
  <si>
    <t>Bin 5</t>
  </si>
  <si>
    <t>Bin 6</t>
  </si>
  <si>
    <t>Bin 7</t>
  </si>
  <si>
    <t>Bin 8</t>
  </si>
  <si>
    <t>Bin 9</t>
  </si>
  <si>
    <t>Bin 10</t>
  </si>
  <si>
    <t>Bin 11</t>
  </si>
  <si>
    <t>Bin 12</t>
  </si>
  <si>
    <t>Bin 13</t>
  </si>
  <si>
    <t>Begin</t>
  </si>
  <si>
    <t>Vol.</t>
  </si>
  <si>
    <t>&lt;6Mph</t>
  </si>
  <si>
    <t>6-&lt;11</t>
  </si>
  <si>
    <t>11-&lt;16</t>
  </si>
  <si>
    <t>16-&lt;21</t>
  </si>
  <si>
    <t>21-&lt;26</t>
  </si>
  <si>
    <t>26-&lt;31</t>
  </si>
  <si>
    <t>31-&lt;36</t>
  </si>
  <si>
    <t>36-&lt;41</t>
  </si>
  <si>
    <t>41-&lt;46</t>
  </si>
  <si>
    <t>46-&lt;51</t>
  </si>
  <si>
    <t>51-&lt;56</t>
  </si>
  <si>
    <t>56-&lt;61</t>
  </si>
  <si>
    <t>=&gt;61</t>
  </si>
  <si>
    <t>SOUTHFIELD RD - N OF MINSTER</t>
  </si>
  <si>
    <t>Numbers of cars using the road</t>
  </si>
  <si>
    <t>cars used this part of Southfield Road during this 7 day period</t>
  </si>
  <si>
    <t>cars going in an Southbound direction</t>
  </si>
  <si>
    <t>cars going in a Northbound direction</t>
  </si>
  <si>
    <t>more cars used southbound direction compared to northbound</t>
  </si>
  <si>
    <t>Daily Working wk averages of total cars</t>
  </si>
  <si>
    <t>Average number of cars travelling Northbound on a working week</t>
  </si>
  <si>
    <t>Totals</t>
  </si>
  <si>
    <t>Average number of cars travelling Southbound on a working week</t>
  </si>
  <si>
    <t>in excess of 25mph</t>
  </si>
  <si>
    <t>Average total  number of cars using this part of Southfield Rd in a working day</t>
  </si>
  <si>
    <t>in excess of 20mph</t>
  </si>
  <si>
    <t>more cars use this part of Southfield Rd in the week than at the weekend</t>
  </si>
  <si>
    <t xml:space="preserve">Daily W/E averages of total cars </t>
  </si>
  <si>
    <t>Average number of cars travelling Southbound on the weekend</t>
  </si>
  <si>
    <t>Average number of cars travelling Northbound on the weekend</t>
  </si>
  <si>
    <t>Average total number of cars using this part of Southfield Rd on a weekend day</t>
  </si>
  <si>
    <t>Numbers of cars speeding</t>
  </si>
  <si>
    <t>cars exceeded 20mph during this week</t>
  </si>
  <si>
    <t>of all car speeded during this week</t>
  </si>
  <si>
    <t>cars exceeded 25mph over the week</t>
  </si>
  <si>
    <t>of all cars would have been fined</t>
  </si>
  <si>
    <t>Site No: 00014199</t>
  </si>
  <si>
    <t xml:space="preserve">        Site Reference: 00014199</t>
  </si>
  <si>
    <t>Oxford Hill Top Rd East Of Southfield Road</t>
  </si>
  <si>
    <t>Eastbound</t>
  </si>
  <si>
    <t>eastbound</t>
  </si>
  <si>
    <t>westbound</t>
  </si>
  <si>
    <t>Westbound</t>
  </si>
  <si>
    <t>HILLTOP ROAD</t>
  </si>
  <si>
    <t>cars used this part of Hilltop Road during this 7 day period</t>
  </si>
  <si>
    <t>cars going in an eastbound direction</t>
  </si>
  <si>
    <t>cars going in a westbound direction</t>
  </si>
  <si>
    <t>more cars used eastbound direction compared to westbound</t>
  </si>
  <si>
    <t>Average number of cars travelling westbound on a working week</t>
  </si>
  <si>
    <t>Average number of cars travelling eastbound on a working week</t>
  </si>
  <si>
    <t>Average total  number of cars using this part of Hilltop Rd in a working day</t>
  </si>
  <si>
    <t>more cars use this part of Hilltop Rd in the week than at the weekend</t>
  </si>
  <si>
    <t>Daily W/E averages of total cars</t>
  </si>
  <si>
    <t>Average number of cars travelling Eastbound on the weekend</t>
  </si>
  <si>
    <t>Average number of cars travelling Westbound on the weekend</t>
  </si>
  <si>
    <t>Average total number of cars using this part of Hilltop Rd on a weekend day</t>
  </si>
  <si>
    <t>Site No: 00014198</t>
  </si>
  <si>
    <t xml:space="preserve">        Site Reference: 00014198</t>
  </si>
  <si>
    <t>Oxford Southfield Rd Opposite Warnford Rd</t>
  </si>
  <si>
    <t>Total cars Northbound</t>
  </si>
  <si>
    <t>Total cars southbound</t>
  </si>
  <si>
    <t>SOUTHFIELD - OPPOSITE WARNEFORD RD</t>
  </si>
  <si>
    <t>cars used this part of southfield road during this 7 day period</t>
  </si>
  <si>
    <t>cars going in a southbound direction</t>
  </si>
  <si>
    <t>cars going in a northbound direction</t>
  </si>
  <si>
    <t>Daily averages of total cars in Working week</t>
  </si>
  <si>
    <t>Average number of cars travelling northbound on a working week</t>
  </si>
  <si>
    <t>Daily averages of total cars at weekend</t>
  </si>
  <si>
    <t>Site No: 00014211</t>
  </si>
  <si>
    <t xml:space="preserve">        Site Reference: 00014211</t>
  </si>
  <si>
    <t>Oxford Divinity Rd Outside Number 47</t>
  </si>
  <si>
    <t>Wed 17 Dec-14</t>
  </si>
  <si>
    <t>Thu 18 - Dec-14</t>
  </si>
  <si>
    <t>Fri 19-Dec-14</t>
  </si>
  <si>
    <t>Sat 20-Dec-14</t>
  </si>
  <si>
    <t>Sun 21-Dec-14</t>
  </si>
  <si>
    <t>Mon 22-Dec-14</t>
  </si>
  <si>
    <t>Tue 23-Dec-14  2xHALF</t>
  </si>
  <si>
    <t>Tue 23-Dec-14  HALF DAY</t>
  </si>
  <si>
    <t>DIVINITY ROAD</t>
  </si>
  <si>
    <t>cars used this part of Divinity Road during this 7 day period</t>
  </si>
  <si>
    <t>Tue 23-Dec-14  average</t>
  </si>
  <si>
    <t>Daily working wk averages of total cars</t>
  </si>
  <si>
    <t>Average total  number of cars using this part of Divinity Rd in a working day</t>
  </si>
  <si>
    <t>more cars use this part of Divinity Rd in the week than at the weekend</t>
  </si>
  <si>
    <t>Daily w/e averages of total cars</t>
  </si>
  <si>
    <t>Average total number of cars using this part of Divinity Rd on a weekend day</t>
  </si>
  <si>
    <t>Site No: 00014200</t>
  </si>
  <si>
    <t xml:space="preserve">        Site Reference: 00014200</t>
  </si>
  <si>
    <t>Oxford Stone Street Opposite Tawney Street</t>
  </si>
  <si>
    <t>STONE STREET</t>
  </si>
  <si>
    <t>cars used this part of Stone St during this 7 day period</t>
  </si>
  <si>
    <t>more cars used Northbound direction compared to northbound</t>
  </si>
  <si>
    <t>Average total  number of cars using this part of Stone St in a working day</t>
  </si>
  <si>
    <t>more cars use this part of Stone St in the week than at the weekend</t>
  </si>
  <si>
    <t>Average total number of cars using this part of Stone St on a weekend day</t>
  </si>
  <si>
    <t>DRARA Traffic Survey 2014</t>
  </si>
  <si>
    <t>% of all cars speeding in week</t>
  </si>
  <si>
    <t># cars driving +25mph in week</t>
  </si>
  <si>
    <t>% of all cars finable in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</si>
</sst>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F400]h:mm:ss\ AM/PM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2" fillId="0" borderId="0" xfId="0" applyFont="1"/>
    <xf numFmtId="3" fontId="2" fillId="0" borderId="0" xfId="0" applyNumberFormat="1" applyFont="1" applyBorder="1"/>
    <xf numFmtId="9" fontId="2" fillId="0" borderId="0" xfId="0" applyNumberFormat="1" applyFont="1" applyBorder="1"/>
    <xf numFmtId="0" fontId="2" fillId="0" borderId="0" xfId="0" applyFont="1" applyAlignment="1"/>
    <xf numFmtId="0" fontId="1" fillId="0" borderId="0" xfId="0" applyFont="1"/>
    <xf numFmtId="0" fontId="3" fillId="0" borderId="1" xfId="0" applyFont="1" applyBorder="1" applyAlignment="1">
      <alignment wrapText="1"/>
    </xf>
    <xf numFmtId="3" fontId="2" fillId="0" borderId="0" xfId="0" applyNumberFormat="1" applyFont="1"/>
    <xf numFmtId="0" fontId="1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9" xfId="0" applyFont="1" applyBorder="1"/>
    <xf numFmtId="0" fontId="6" fillId="0" borderId="10" xfId="0" applyFont="1" applyBorder="1"/>
    <xf numFmtId="164" fontId="6" fillId="3" borderId="10" xfId="0" applyNumberFormat="1" applyFont="1" applyFill="1" applyBorder="1" applyAlignment="1">
      <alignment horizontal="center"/>
    </xf>
    <xf numFmtId="1" fontId="6" fillId="0" borderId="10" xfId="0" applyNumberFormat="1" applyFont="1" applyBorder="1"/>
    <xf numFmtId="164" fontId="6" fillId="0" borderId="10" xfId="0" applyNumberFormat="1" applyFont="1" applyBorder="1"/>
    <xf numFmtId="165" fontId="6" fillId="0" borderId="10" xfId="0" applyNumberFormat="1" applyFont="1" applyBorder="1"/>
    <xf numFmtId="165" fontId="6" fillId="3" borderId="11" xfId="0" applyNumberFormat="1" applyFont="1" applyFill="1" applyBorder="1"/>
    <xf numFmtId="0" fontId="6" fillId="3" borderId="11" xfId="0" applyFont="1" applyFill="1" applyBorder="1"/>
    <xf numFmtId="1" fontId="0" fillId="3" borderId="0" xfId="0" applyNumberFormat="1" applyFill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9" xfId="0" applyBorder="1"/>
    <xf numFmtId="0" fontId="6" fillId="0" borderId="12" xfId="0" applyFont="1" applyBorder="1"/>
    <xf numFmtId="0" fontId="6" fillId="0" borderId="11" xfId="0" applyFont="1" applyBorder="1"/>
    <xf numFmtId="164" fontId="6" fillId="3" borderId="11" xfId="0" applyNumberFormat="1" applyFont="1" applyFill="1" applyBorder="1" applyAlignment="1">
      <alignment horizontal="center"/>
    </xf>
    <xf numFmtId="1" fontId="6" fillId="0" borderId="11" xfId="0" applyNumberFormat="1" applyFont="1" applyBorder="1"/>
    <xf numFmtId="164" fontId="6" fillId="0" borderId="11" xfId="0" applyNumberFormat="1" applyFont="1" applyBorder="1"/>
    <xf numFmtId="165" fontId="6" fillId="0" borderId="11" xfId="0" applyNumberFormat="1" applyFont="1" applyBorder="1"/>
    <xf numFmtId="1" fontId="8" fillId="0" borderId="0" xfId="0" applyNumberFormat="1" applyFont="1" applyAlignment="1">
      <alignment horizontal="right" vertical="center"/>
    </xf>
    <xf numFmtId="0" fontId="0" fillId="0" borderId="12" xfId="0" applyBorder="1"/>
    <xf numFmtId="1" fontId="0" fillId="4" borderId="0" xfId="0" applyNumberFormat="1" applyFill="1" applyBorder="1" applyAlignment="1">
      <alignment horizontal="right"/>
    </xf>
    <xf numFmtId="0" fontId="6" fillId="4" borderId="12" xfId="0" applyFont="1" applyFill="1" applyBorder="1"/>
    <xf numFmtId="0" fontId="6" fillId="4" borderId="11" xfId="0" applyFont="1" applyFill="1" applyBorder="1"/>
    <xf numFmtId="164" fontId="6" fillId="4" borderId="11" xfId="0" applyNumberFormat="1" applyFont="1" applyFill="1" applyBorder="1" applyAlignment="1">
      <alignment horizontal="center"/>
    </xf>
    <xf numFmtId="1" fontId="6" fillId="4" borderId="11" xfId="0" applyNumberFormat="1" applyFont="1" applyFill="1" applyBorder="1"/>
    <xf numFmtId="164" fontId="6" fillId="4" borderId="11" xfId="0" applyNumberFormat="1" applyFont="1" applyFill="1" applyBorder="1"/>
    <xf numFmtId="165" fontId="6" fillId="4" borderId="11" xfId="0" applyNumberFormat="1" applyFont="1" applyFill="1" applyBorder="1"/>
    <xf numFmtId="0" fontId="0" fillId="4" borderId="12" xfId="0" applyFill="1" applyBorder="1"/>
    <xf numFmtId="0" fontId="6" fillId="0" borderId="13" xfId="0" applyFont="1" applyBorder="1"/>
    <xf numFmtId="1" fontId="6" fillId="3" borderId="11" xfId="0" applyNumberFormat="1" applyFont="1" applyFill="1" applyBorder="1"/>
    <xf numFmtId="164" fontId="6" fillId="3" borderId="11" xfId="0" applyNumberFormat="1" applyFont="1" applyFill="1" applyBorder="1"/>
    <xf numFmtId="0" fontId="6" fillId="3" borderId="10" xfId="0" applyFont="1" applyFill="1" applyBorder="1"/>
    <xf numFmtId="1" fontId="0" fillId="0" borderId="0" xfId="0" applyNumberFormat="1" applyBorder="1" applyAlignment="1">
      <alignment horizontal="right"/>
    </xf>
    <xf numFmtId="0" fontId="0" fillId="0" borderId="13" xfId="0" applyBorder="1"/>
    <xf numFmtId="0" fontId="6" fillId="2" borderId="14" xfId="0" applyFont="1" applyFill="1" applyBorder="1"/>
    <xf numFmtId="0" fontId="6" fillId="2" borderId="15" xfId="0" applyFont="1" applyFill="1" applyBorder="1"/>
    <xf numFmtId="164" fontId="6" fillId="2" borderId="15" xfId="0" applyNumberFormat="1" applyFont="1" applyFill="1" applyBorder="1" applyAlignment="1">
      <alignment horizontal="center"/>
    </xf>
    <xf numFmtId="164" fontId="6" fillId="2" borderId="15" xfId="0" applyNumberFormat="1" applyFont="1" applyFill="1" applyBorder="1"/>
    <xf numFmtId="0" fontId="0" fillId="2" borderId="14" xfId="0" applyFill="1" applyBorder="1"/>
    <xf numFmtId="1" fontId="0" fillId="2" borderId="0" xfId="0" applyNumberFormat="1" applyFill="1" applyBorder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5" fillId="2" borderId="16" xfId="0" applyFont="1" applyFill="1" applyBorder="1" applyAlignment="1">
      <alignment wrapText="1"/>
    </xf>
    <xf numFmtId="0" fontId="7" fillId="2" borderId="17" xfId="0" applyFont="1" applyFill="1" applyBorder="1" applyAlignment="1">
      <alignment wrapText="1"/>
    </xf>
    <xf numFmtId="0" fontId="6" fillId="0" borderId="3" xfId="0" applyFont="1" applyBorder="1"/>
    <xf numFmtId="165" fontId="6" fillId="0" borderId="11" xfId="0" applyNumberFormat="1" applyFont="1" applyFill="1" applyBorder="1"/>
    <xf numFmtId="0" fontId="6" fillId="0" borderId="18" xfId="0" applyFont="1" applyBorder="1"/>
    <xf numFmtId="0" fontId="0" fillId="0" borderId="19" xfId="0" applyBorder="1"/>
    <xf numFmtId="164" fontId="0" fillId="3" borderId="0" xfId="0" applyNumberFormat="1" applyFill="1" applyBorder="1" applyAlignment="1">
      <alignment horizontal="center"/>
    </xf>
    <xf numFmtId="0" fontId="0" fillId="2" borderId="0" xfId="0" applyFill="1"/>
    <xf numFmtId="0" fontId="6" fillId="4" borderId="18" xfId="0" applyFont="1" applyFill="1" applyBorder="1"/>
    <xf numFmtId="164" fontId="0" fillId="4" borderId="0" xfId="0" applyNumberFormat="1" applyFill="1" applyBorder="1" applyAlignment="1">
      <alignment horizontal="center"/>
    </xf>
    <xf numFmtId="0" fontId="6" fillId="3" borderId="6" xfId="0" applyFont="1" applyFill="1" applyBorder="1"/>
    <xf numFmtId="164" fontId="6" fillId="3" borderId="20" xfId="0" applyNumberFormat="1" applyFont="1" applyFill="1" applyBorder="1" applyAlignment="1">
      <alignment horizontal="center"/>
    </xf>
    <xf numFmtId="0" fontId="6" fillId="3" borderId="20" xfId="0" applyFont="1" applyFill="1" applyBorder="1"/>
    <xf numFmtId="164" fontId="6" fillId="3" borderId="21" xfId="0" applyNumberFormat="1" applyFont="1" applyFill="1" applyBorder="1" applyAlignment="1">
      <alignment horizontal="center"/>
    </xf>
    <xf numFmtId="165" fontId="6" fillId="3" borderId="20" xfId="0" applyNumberFormat="1" applyFont="1" applyFill="1" applyBorder="1"/>
    <xf numFmtId="0" fontId="5" fillId="2" borderId="16" xfId="0" applyFont="1" applyFill="1" applyBorder="1"/>
    <xf numFmtId="0" fontId="6" fillId="2" borderId="17" xfId="0" applyFont="1" applyFill="1" applyBorder="1"/>
    <xf numFmtId="164" fontId="6" fillId="2" borderId="8" xfId="0" applyNumberFormat="1" applyFont="1" applyFill="1" applyBorder="1" applyAlignment="1">
      <alignment horizontal="center"/>
    </xf>
    <xf numFmtId="0" fontId="6" fillId="2" borderId="8" xfId="0" applyFont="1" applyFill="1" applyBorder="1"/>
    <xf numFmtId="0" fontId="8" fillId="0" borderId="0" xfId="0" applyFont="1" applyAlignment="1">
      <alignment horizontal="left" vertical="center"/>
    </xf>
    <xf numFmtId="0" fontId="0" fillId="0" borderId="0" xfId="0" applyBorder="1"/>
    <xf numFmtId="164" fontId="0" fillId="3" borderId="10" xfId="0" applyNumberFormat="1" applyFill="1" applyBorder="1" applyAlignment="1">
      <alignment horizontal="center"/>
    </xf>
    <xf numFmtId="0" fontId="9" fillId="0" borderId="0" xfId="0" applyFont="1"/>
    <xf numFmtId="3" fontId="9" fillId="0" borderId="23" xfId="0" applyNumberFormat="1" applyFont="1" applyBorder="1" applyAlignment="1">
      <alignment horizontal="center"/>
    </xf>
    <xf numFmtId="0" fontId="9" fillId="0" borderId="23" xfId="0" applyFont="1" applyBorder="1"/>
    <xf numFmtId="0" fontId="10" fillId="0" borderId="23" xfId="0" applyFont="1" applyBorder="1"/>
    <xf numFmtId="0" fontId="0" fillId="0" borderId="23" xfId="0" applyBorder="1"/>
    <xf numFmtId="0" fontId="0" fillId="0" borderId="24" xfId="0" applyBorder="1"/>
    <xf numFmtId="164" fontId="10" fillId="3" borderId="0" xfId="0" applyNumberFormat="1" applyFont="1" applyFill="1" applyBorder="1" applyAlignment="1">
      <alignment horizontal="center"/>
    </xf>
    <xf numFmtId="0" fontId="10" fillId="0" borderId="0" xfId="0" applyFont="1" applyBorder="1"/>
    <xf numFmtId="0" fontId="0" fillId="0" borderId="26" xfId="0" applyBorder="1"/>
    <xf numFmtId="0" fontId="10" fillId="0" borderId="27" xfId="0" applyFont="1" applyBorder="1"/>
    <xf numFmtId="3" fontId="10" fillId="0" borderId="28" xfId="0" applyNumberFormat="1" applyFont="1" applyBorder="1" applyAlignment="1">
      <alignment horizontal="center"/>
    </xf>
    <xf numFmtId="0" fontId="10" fillId="0" borderId="28" xfId="0" applyFont="1" applyBorder="1"/>
    <xf numFmtId="0" fontId="0" fillId="0" borderId="28" xfId="0" applyBorder="1"/>
    <xf numFmtId="0" fontId="0" fillId="0" borderId="29" xfId="0" applyBorder="1"/>
    <xf numFmtId="0" fontId="0" fillId="0" borderId="22" xfId="0" applyBorder="1"/>
    <xf numFmtId="0" fontId="10" fillId="0" borderId="0" xfId="0" applyFont="1"/>
    <xf numFmtId="3" fontId="10" fillId="0" borderId="0" xfId="0" applyNumberFormat="1" applyFont="1" applyAlignment="1">
      <alignment horizontal="center"/>
    </xf>
    <xf numFmtId="0" fontId="0" fillId="0" borderId="25" xfId="0" applyBorder="1"/>
    <xf numFmtId="3" fontId="10" fillId="0" borderId="23" xfId="0" applyNumberFormat="1" applyFont="1" applyBorder="1" applyAlignment="1">
      <alignment horizontal="center"/>
    </xf>
    <xf numFmtId="0" fontId="0" fillId="0" borderId="16" xfId="0" applyBorder="1"/>
    <xf numFmtId="0" fontId="0" fillId="0" borderId="30" xfId="0" applyBorder="1"/>
    <xf numFmtId="0" fontId="0" fillId="0" borderId="31" xfId="0" applyBorder="1"/>
    <xf numFmtId="3" fontId="10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164" fontId="9" fillId="3" borderId="28" xfId="0" applyNumberFormat="1" applyFont="1" applyFill="1" applyBorder="1" applyAlignment="1">
      <alignment horizontal="center"/>
    </xf>
    <xf numFmtId="0" fontId="9" fillId="0" borderId="28" xfId="0" applyFont="1" applyBorder="1"/>
    <xf numFmtId="0" fontId="10" fillId="0" borderId="0" xfId="0" applyFont="1" applyAlignment="1">
      <alignment horizontal="center"/>
    </xf>
    <xf numFmtId="3" fontId="9" fillId="0" borderId="28" xfId="0" applyNumberFormat="1" applyFont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10" fillId="0" borderId="25" xfId="0" applyFont="1" applyBorder="1"/>
    <xf numFmtId="0" fontId="9" fillId="0" borderId="0" xfId="0" applyFont="1" applyBorder="1" applyAlignment="1">
      <alignment horizontal="center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2" fillId="0" borderId="10" xfId="0" applyFont="1" applyBorder="1"/>
    <xf numFmtId="164" fontId="2" fillId="3" borderId="10" xfId="0" applyNumberFormat="1" applyFont="1" applyFill="1" applyBorder="1" applyAlignment="1">
      <alignment horizontal="center"/>
    </xf>
    <xf numFmtId="1" fontId="2" fillId="0" borderId="10" xfId="0" applyNumberFormat="1" applyFont="1" applyBorder="1"/>
    <xf numFmtId="164" fontId="2" fillId="0" borderId="10" xfId="0" applyNumberFormat="1" applyFont="1" applyBorder="1"/>
    <xf numFmtId="165" fontId="2" fillId="0" borderId="10" xfId="0" applyNumberFormat="1" applyFont="1" applyBorder="1"/>
    <xf numFmtId="165" fontId="2" fillId="3" borderId="11" xfId="0" applyNumberFormat="1" applyFont="1" applyFill="1" applyBorder="1"/>
    <xf numFmtId="0" fontId="2" fillId="3" borderId="11" xfId="0" applyFont="1" applyFill="1" applyBorder="1"/>
    <xf numFmtId="0" fontId="2" fillId="0" borderId="11" xfId="0" applyFont="1" applyBorder="1"/>
    <xf numFmtId="164" fontId="2" fillId="3" borderId="11" xfId="0" applyNumberFormat="1" applyFont="1" applyFill="1" applyBorder="1" applyAlignment="1">
      <alignment horizontal="center"/>
    </xf>
    <xf numFmtId="1" fontId="2" fillId="0" borderId="11" xfId="0" applyNumberFormat="1" applyFont="1" applyBorder="1"/>
    <xf numFmtId="164" fontId="2" fillId="0" borderId="11" xfId="0" applyNumberFormat="1" applyFont="1" applyBorder="1"/>
    <xf numFmtId="165" fontId="2" fillId="0" borderId="11" xfId="0" applyNumberFormat="1" applyFont="1" applyBorder="1"/>
    <xf numFmtId="0" fontId="2" fillId="4" borderId="11" xfId="0" applyFont="1" applyFill="1" applyBorder="1"/>
    <xf numFmtId="164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/>
    <xf numFmtId="164" fontId="2" fillId="4" borderId="11" xfId="0" applyNumberFormat="1" applyFont="1" applyFill="1" applyBorder="1"/>
    <xf numFmtId="165" fontId="2" fillId="4" borderId="11" xfId="0" applyNumberFormat="1" applyFont="1" applyFill="1" applyBorder="1"/>
    <xf numFmtId="1" fontId="2" fillId="3" borderId="11" xfId="0" applyNumberFormat="1" applyFont="1" applyFill="1" applyBorder="1"/>
    <xf numFmtId="164" fontId="2" fillId="3" borderId="11" xfId="0" applyNumberFormat="1" applyFont="1" applyFill="1" applyBorder="1"/>
    <xf numFmtId="0" fontId="2" fillId="3" borderId="10" xfId="0" applyFont="1" applyFill="1" applyBorder="1"/>
    <xf numFmtId="0" fontId="2" fillId="2" borderId="15" xfId="0" applyFont="1" applyFill="1" applyBorder="1"/>
    <xf numFmtId="164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/>
    <xf numFmtId="0" fontId="4" fillId="2" borderId="16" xfId="0" applyFont="1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4" fillId="2" borderId="16" xfId="0" applyFont="1" applyFill="1" applyBorder="1"/>
    <xf numFmtId="0" fontId="11" fillId="0" borderId="0" xfId="0" applyFont="1"/>
    <xf numFmtId="3" fontId="9" fillId="0" borderId="32" xfId="0" applyNumberFormat="1" applyFont="1" applyBorder="1"/>
    <xf numFmtId="0" fontId="1" fillId="0" borderId="23" xfId="0" applyFont="1" applyBorder="1"/>
    <xf numFmtId="164" fontId="10" fillId="3" borderId="33" xfId="0" applyNumberFormat="1" applyFont="1" applyFill="1" applyBorder="1" applyAlignment="1">
      <alignment horizontal="right"/>
    </xf>
    <xf numFmtId="3" fontId="10" fillId="0" borderId="34" xfId="0" applyNumberFormat="1" applyFont="1" applyBorder="1"/>
    <xf numFmtId="3" fontId="10" fillId="0" borderId="0" xfId="0" applyNumberFormat="1" applyFont="1"/>
    <xf numFmtId="3" fontId="10" fillId="0" borderId="32" xfId="0" applyNumberFormat="1" applyFont="1" applyBorder="1"/>
    <xf numFmtId="3" fontId="10" fillId="0" borderId="33" xfId="0" applyNumberFormat="1" applyFont="1" applyBorder="1"/>
    <xf numFmtId="3" fontId="9" fillId="0" borderId="33" xfId="0" applyNumberFormat="1" applyFont="1" applyBorder="1"/>
    <xf numFmtId="0" fontId="1" fillId="0" borderId="0" xfId="0" applyFont="1" applyBorder="1"/>
    <xf numFmtId="164" fontId="9" fillId="3" borderId="34" xfId="0" applyNumberFormat="1" applyFont="1" applyFill="1" applyBorder="1" applyAlignment="1">
      <alignment horizontal="right"/>
    </xf>
    <xf numFmtId="0" fontId="1" fillId="0" borderId="28" xfId="0" applyFont="1" applyBorder="1"/>
    <xf numFmtId="3" fontId="9" fillId="0" borderId="34" xfId="0" applyNumberFormat="1" applyFont="1" applyBorder="1"/>
    <xf numFmtId="164" fontId="9" fillId="3" borderId="33" xfId="0" applyNumberFormat="1" applyFont="1" applyFill="1" applyBorder="1" applyAlignment="1">
      <alignment horizontal="right"/>
    </xf>
    <xf numFmtId="0" fontId="9" fillId="0" borderId="33" xfId="0" applyFont="1" applyBorder="1"/>
    <xf numFmtId="0" fontId="3" fillId="0" borderId="0" xfId="0" applyFont="1"/>
    <xf numFmtId="0" fontId="0" fillId="2" borderId="17" xfId="0" applyFill="1" applyBorder="1"/>
    <xf numFmtId="0" fontId="0" fillId="2" borderId="8" xfId="0" applyFill="1" applyBorder="1" applyAlignment="1">
      <alignment horizontal="center" wrapText="1"/>
    </xf>
    <xf numFmtId="164" fontId="0" fillId="2" borderId="8" xfId="0" applyNumberFormat="1" applyFill="1" applyBorder="1" applyAlignment="1">
      <alignment horizontal="center" wrapText="1"/>
    </xf>
    <xf numFmtId="0" fontId="0" fillId="2" borderId="30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2" fillId="5" borderId="3" xfId="0" applyFont="1" applyFill="1" applyBorder="1" applyAlignment="1">
      <alignment horizontal="center"/>
    </xf>
    <xf numFmtId="164" fontId="2" fillId="5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0" fontId="2" fillId="0" borderId="10" xfId="0" applyNumberFormat="1" applyFont="1" applyBorder="1"/>
    <xf numFmtId="20" fontId="2" fillId="0" borderId="10" xfId="0" applyNumberFormat="1" applyFont="1" applyBorder="1" applyAlignment="1"/>
    <xf numFmtId="0" fontId="2" fillId="0" borderId="11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20" fontId="2" fillId="0" borderId="11" xfId="0" applyNumberFormat="1" applyFont="1" applyBorder="1"/>
    <xf numFmtId="20" fontId="2" fillId="0" borderId="11" xfId="0" applyNumberFormat="1" applyFont="1" applyBorder="1" applyAlignment="1"/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164" fontId="2" fillId="5" borderId="20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20" fontId="2" fillId="3" borderId="11" xfId="0" applyNumberFormat="1" applyFont="1" applyFill="1" applyBorder="1"/>
    <xf numFmtId="20" fontId="2" fillId="3" borderId="11" xfId="0" applyNumberFormat="1" applyFont="1" applyFill="1" applyBorder="1" applyAlignment="1"/>
    <xf numFmtId="0" fontId="0" fillId="5" borderId="18" xfId="0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164" fontId="1" fillId="4" borderId="19" xfId="0" applyNumberFormat="1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20" fontId="2" fillId="4" borderId="11" xfId="0" applyNumberFormat="1" applyFont="1" applyFill="1" applyBorder="1"/>
    <xf numFmtId="20" fontId="2" fillId="4" borderId="18" xfId="0" applyNumberFormat="1" applyFont="1" applyFill="1" applyBorder="1" applyAlignment="1"/>
    <xf numFmtId="0" fontId="0" fillId="4" borderId="18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64" fontId="1" fillId="4" borderId="37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20" fontId="2" fillId="0" borderId="20" xfId="0" applyNumberFormat="1" applyFont="1" applyBorder="1"/>
    <xf numFmtId="20" fontId="2" fillId="0" borderId="20" xfId="0" applyNumberFormat="1" applyFont="1" applyBorder="1" applyAlignment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6" xfId="0" applyFill="1" applyBorder="1"/>
    <xf numFmtId="0" fontId="2" fillId="2" borderId="1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6" borderId="32" xfId="0" applyFill="1" applyBorder="1"/>
    <xf numFmtId="0" fontId="0" fillId="6" borderId="23" xfId="0" applyFill="1" applyBorder="1" applyAlignment="1">
      <alignment wrapText="1"/>
    </xf>
    <xf numFmtId="0" fontId="0" fillId="6" borderId="24" xfId="0" applyFill="1" applyBorder="1"/>
    <xf numFmtId="0" fontId="0" fillId="6" borderId="23" xfId="0" applyFill="1" applyBorder="1"/>
    <xf numFmtId="0" fontId="2" fillId="3" borderId="3" xfId="0" applyFont="1" applyFill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20" fontId="2" fillId="3" borderId="10" xfId="0" applyNumberFormat="1" applyFont="1" applyFill="1" applyBorder="1" applyAlignment="1">
      <alignment horizontal="center"/>
    </xf>
    <xf numFmtId="0" fontId="0" fillId="6" borderId="34" xfId="0" applyFill="1" applyBorder="1"/>
    <xf numFmtId="0" fontId="0" fillId="6" borderId="28" xfId="0" applyFill="1" applyBorder="1"/>
    <xf numFmtId="0" fontId="0" fillId="6" borderId="29" xfId="0" applyFill="1" applyBorder="1"/>
    <xf numFmtId="20" fontId="2" fillId="0" borderId="11" xfId="0" applyNumberFormat="1" applyFont="1" applyBorder="1" applyAlignment="1">
      <alignment horizontal="center"/>
    </xf>
    <xf numFmtId="0" fontId="0" fillId="0" borderId="33" xfId="0" applyBorder="1"/>
    <xf numFmtId="0" fontId="2" fillId="5" borderId="18" xfId="0" applyFont="1" applyFill="1" applyBorder="1" applyAlignment="1">
      <alignment horizontal="center"/>
    </xf>
    <xf numFmtId="0" fontId="0" fillId="0" borderId="27" xfId="0" applyBorder="1"/>
    <xf numFmtId="0" fontId="0" fillId="0" borderId="34" xfId="0" applyBorder="1"/>
    <xf numFmtId="20" fontId="2" fillId="4" borderId="11" xfId="0" applyNumberFormat="1" applyFont="1" applyFill="1" applyBorder="1" applyAlignment="1">
      <alignment horizontal="center"/>
    </xf>
    <xf numFmtId="0" fontId="0" fillId="0" borderId="32" xfId="0" applyBorder="1"/>
    <xf numFmtId="20" fontId="0" fillId="0" borderId="0" xfId="0" applyNumberFormat="1"/>
    <xf numFmtId="164" fontId="2" fillId="0" borderId="21" xfId="0" applyNumberFormat="1" applyFont="1" applyBorder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center"/>
    </xf>
    <xf numFmtId="0" fontId="0" fillId="4" borderId="33" xfId="0" applyFill="1" applyBorder="1"/>
    <xf numFmtId="0" fontId="4" fillId="0" borderId="0" xfId="0" applyFont="1"/>
    <xf numFmtId="3" fontId="5" fillId="0" borderId="32" xfId="0" applyNumberFormat="1" applyFont="1" applyBorder="1" applyAlignment="1">
      <alignment horizontal="center"/>
    </xf>
    <xf numFmtId="0" fontId="5" fillId="0" borderId="23" xfId="0" applyFont="1" applyBorder="1"/>
    <xf numFmtId="0" fontId="6" fillId="0" borderId="23" xfId="0" applyFont="1" applyBorder="1"/>
    <xf numFmtId="164" fontId="6" fillId="0" borderId="33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/>
    <xf numFmtId="3" fontId="5" fillId="0" borderId="34" xfId="0" applyNumberFormat="1" applyFont="1" applyBorder="1" applyAlignment="1">
      <alignment horizontal="center"/>
    </xf>
    <xf numFmtId="0" fontId="5" fillId="0" borderId="28" xfId="0" applyFont="1" applyBorder="1"/>
    <xf numFmtId="0" fontId="5" fillId="0" borderId="28" xfId="0" applyFont="1" applyBorder="1" applyAlignment="1"/>
    <xf numFmtId="0" fontId="6" fillId="0" borderId="28" xfId="0" applyFont="1" applyBorder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3" fontId="6" fillId="0" borderId="32" xfId="0" applyNumberFormat="1" applyFont="1" applyBorder="1" applyAlignment="1">
      <alignment horizontal="center"/>
    </xf>
    <xf numFmtId="0" fontId="0" fillId="6" borderId="7" xfId="0" applyFill="1" applyBorder="1"/>
    <xf numFmtId="0" fontId="0" fillId="6" borderId="8" xfId="0" applyFill="1" applyBorder="1"/>
    <xf numFmtId="0" fontId="0" fillId="6" borderId="38" xfId="0" applyFill="1" applyBorder="1"/>
    <xf numFmtId="3" fontId="6" fillId="0" borderId="33" xfId="0" applyNumberFormat="1" applyFont="1" applyBorder="1" applyAlignment="1">
      <alignment horizontal="center"/>
    </xf>
    <xf numFmtId="0" fontId="0" fillId="0" borderId="33" xfId="0" applyFill="1" applyBorder="1" applyAlignment="1">
      <alignment wrapText="1"/>
    </xf>
    <xf numFmtId="164" fontId="0" fillId="0" borderId="0" xfId="0" applyNumberFormat="1"/>
    <xf numFmtId="3" fontId="5" fillId="0" borderId="33" xfId="0" applyNumberFormat="1" applyFont="1" applyBorder="1" applyAlignment="1">
      <alignment horizontal="center"/>
    </xf>
    <xf numFmtId="0" fontId="5" fillId="0" borderId="0" xfId="0" applyFont="1" applyBorder="1"/>
    <xf numFmtId="164" fontId="5" fillId="0" borderId="34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27" xfId="0" applyFont="1" applyBorder="1"/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2" fillId="0" borderId="12" xfId="0" applyFont="1" applyBorder="1"/>
    <xf numFmtId="164" fontId="0" fillId="3" borderId="39" xfId="0" applyNumberFormat="1" applyFill="1" applyBorder="1" applyAlignment="1">
      <alignment horizontal="center"/>
    </xf>
    <xf numFmtId="164" fontId="0" fillId="3" borderId="40" xfId="0" applyNumberFormat="1" applyFill="1" applyBorder="1" applyAlignment="1">
      <alignment horizontal="center"/>
    </xf>
    <xf numFmtId="0" fontId="2" fillId="4" borderId="12" xfId="0" applyFont="1" applyFill="1" applyBorder="1"/>
    <xf numFmtId="164" fontId="0" fillId="4" borderId="40" xfId="0" applyNumberFormat="1" applyFill="1" applyBorder="1" applyAlignment="1">
      <alignment horizontal="center"/>
    </xf>
    <xf numFmtId="0" fontId="2" fillId="7" borderId="12" xfId="0" applyFont="1" applyFill="1" applyBorder="1"/>
    <xf numFmtId="0" fontId="2" fillId="7" borderId="11" xfId="0" applyFont="1" applyFill="1" applyBorder="1"/>
    <xf numFmtId="164" fontId="2" fillId="7" borderId="11" xfId="0" applyNumberFormat="1" applyFont="1" applyFill="1" applyBorder="1" applyAlignment="1">
      <alignment horizontal="center"/>
    </xf>
    <xf numFmtId="1" fontId="2" fillId="7" borderId="11" xfId="0" applyNumberFormat="1" applyFont="1" applyFill="1" applyBorder="1"/>
    <xf numFmtId="164" fontId="2" fillId="7" borderId="11" xfId="0" applyNumberFormat="1" applyFont="1" applyFill="1" applyBorder="1"/>
    <xf numFmtId="165" fontId="2" fillId="7" borderId="11" xfId="0" applyNumberFormat="1" applyFont="1" applyFill="1" applyBorder="1"/>
    <xf numFmtId="0" fontId="2" fillId="7" borderId="10" xfId="0" applyFont="1" applyFill="1" applyBorder="1"/>
    <xf numFmtId="164" fontId="0" fillId="7" borderId="40" xfId="0" applyNumberFormat="1" applyFill="1" applyBorder="1" applyAlignment="1">
      <alignment horizontal="center"/>
    </xf>
    <xf numFmtId="0" fontId="2" fillId="2" borderId="14" xfId="0" applyFont="1" applyFill="1" applyBorder="1"/>
    <xf numFmtId="0" fontId="0" fillId="2" borderId="41" xfId="0" applyFill="1" applyBorder="1"/>
    <xf numFmtId="0" fontId="1" fillId="2" borderId="16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0" borderId="9" xfId="0" applyFont="1" applyBorder="1"/>
    <xf numFmtId="0" fontId="2" fillId="0" borderId="3" xfId="0" applyFont="1" applyBorder="1"/>
    <xf numFmtId="0" fontId="2" fillId="0" borderId="18" xfId="0" applyFont="1" applyBorder="1"/>
    <xf numFmtId="164" fontId="0" fillId="3" borderId="11" xfId="0" applyNumberFormat="1" applyFill="1" applyBorder="1" applyAlignment="1">
      <alignment horizontal="center"/>
    </xf>
    <xf numFmtId="0" fontId="2" fillId="4" borderId="18" xfId="0" applyFont="1" applyFill="1" applyBorder="1"/>
    <xf numFmtId="164" fontId="0" fillId="4" borderId="11" xfId="0" applyNumberFormat="1" applyFill="1" applyBorder="1" applyAlignment="1">
      <alignment horizontal="center"/>
    </xf>
    <xf numFmtId="0" fontId="2" fillId="7" borderId="13" xfId="0" applyFont="1" applyFill="1" applyBorder="1"/>
    <xf numFmtId="0" fontId="2" fillId="7" borderId="6" xfId="0" applyFont="1" applyFill="1" applyBorder="1"/>
    <xf numFmtId="164" fontId="2" fillId="7" borderId="20" xfId="0" applyNumberFormat="1" applyFont="1" applyFill="1" applyBorder="1" applyAlignment="1">
      <alignment horizontal="center"/>
    </xf>
    <xf numFmtId="0" fontId="2" fillId="7" borderId="20" xfId="0" applyFont="1" applyFill="1" applyBorder="1"/>
    <xf numFmtId="164" fontId="2" fillId="7" borderId="21" xfId="0" applyNumberFormat="1" applyFont="1" applyFill="1" applyBorder="1" applyAlignment="1">
      <alignment horizontal="center"/>
    </xf>
    <xf numFmtId="165" fontId="2" fillId="7" borderId="20" xfId="0" applyNumberFormat="1" applyFont="1" applyFill="1" applyBorder="1"/>
    <xf numFmtId="164" fontId="0" fillId="7" borderId="20" xfId="0" applyNumberFormat="1" applyFill="1" applyBorder="1" applyAlignment="1">
      <alignment horizontal="center"/>
    </xf>
    <xf numFmtId="0" fontId="1" fillId="2" borderId="16" xfId="0" applyFont="1" applyFill="1" applyBorder="1"/>
    <xf numFmtId="0" fontId="2" fillId="2" borderId="17" xfId="0" applyFont="1" applyFill="1" applyBorder="1"/>
    <xf numFmtId="164" fontId="0" fillId="2" borderId="8" xfId="0" applyNumberForma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12" fillId="0" borderId="0" xfId="0" applyFont="1"/>
    <xf numFmtId="0" fontId="2" fillId="0" borderId="23" xfId="0" applyFont="1" applyBorder="1"/>
    <xf numFmtId="0" fontId="2" fillId="0" borderId="24" xfId="0" applyFont="1" applyBorder="1"/>
    <xf numFmtId="0" fontId="2" fillId="0" borderId="0" xfId="0" applyFont="1" applyBorder="1"/>
    <xf numFmtId="0" fontId="2" fillId="0" borderId="26" xfId="0" applyFont="1" applyBorder="1"/>
    <xf numFmtId="0" fontId="2" fillId="0" borderId="28" xfId="0" applyFont="1" applyBorder="1"/>
    <xf numFmtId="0" fontId="2" fillId="0" borderId="29" xfId="0" applyFont="1" applyBorder="1"/>
    <xf numFmtId="0" fontId="10" fillId="0" borderId="0" xfId="0" applyFont="1" applyBorder="1" applyAlignment="1">
      <alignment horizontal="center"/>
    </xf>
    <xf numFmtId="165" fontId="2" fillId="0" borderId="11" xfId="0" applyNumberFormat="1" applyFont="1" applyFill="1" applyBorder="1"/>
    <xf numFmtId="0" fontId="2" fillId="3" borderId="6" xfId="0" applyFont="1" applyFill="1" applyBorder="1"/>
    <xf numFmtId="0" fontId="2" fillId="3" borderId="20" xfId="0" applyFont="1" applyFill="1" applyBorder="1"/>
    <xf numFmtId="164" fontId="2" fillId="3" borderId="21" xfId="0" applyNumberFormat="1" applyFont="1" applyFill="1" applyBorder="1" applyAlignment="1">
      <alignment horizontal="center"/>
    </xf>
    <xf numFmtId="165" fontId="2" fillId="3" borderId="20" xfId="0" applyNumberFormat="1" applyFont="1" applyFill="1" applyBorder="1"/>
    <xf numFmtId="164" fontId="6" fillId="3" borderId="33" xfId="0" applyNumberFormat="1" applyFont="1" applyFill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164" fontId="5" fillId="3" borderId="34" xfId="0" applyNumberFormat="1" applyFont="1" applyFill="1" applyBorder="1" applyAlignment="1">
      <alignment horizontal="center"/>
    </xf>
    <xf numFmtId="164" fontId="5" fillId="3" borderId="33" xfId="0" applyNumberFormat="1" applyFont="1" applyFill="1" applyBorder="1" applyAlignment="1">
      <alignment horizontal="center"/>
    </xf>
    <xf numFmtId="0" fontId="6" fillId="0" borderId="25" xfId="0" applyFont="1" applyBorder="1"/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1" fillId="0" borderId="42" xfId="0" applyFont="1" applyBorder="1"/>
    <xf numFmtId="0" fontId="3" fillId="0" borderId="47" xfId="0" applyFont="1" applyBorder="1" applyAlignment="1">
      <alignment wrapText="1"/>
    </xf>
    <xf numFmtId="3" fontId="2" fillId="0" borderId="26" xfId="0" applyNumberFormat="1" applyFont="1" applyBorder="1"/>
    <xf numFmtId="0" fontId="3" fillId="0" borderId="48" xfId="0" applyFont="1" applyBorder="1" applyAlignment="1">
      <alignment wrapText="1"/>
    </xf>
    <xf numFmtId="9" fontId="2" fillId="0" borderId="28" xfId="0" applyNumberFormat="1" applyFont="1" applyBorder="1"/>
    <xf numFmtId="9" fontId="2" fillId="0" borderId="29" xfId="0" applyNumberFormat="1" applyFont="1" applyBorder="1"/>
    <xf numFmtId="0" fontId="3" fillId="0" borderId="0" xfId="0" applyFont="1" applyBorder="1" applyAlignment="1">
      <alignment horizontal="center"/>
    </xf>
    <xf numFmtId="9" fontId="2" fillId="0" borderId="49" xfId="0" applyNumberFormat="1" applyFont="1" applyBorder="1" applyAlignment="1">
      <alignment horizontal="right"/>
    </xf>
    <xf numFmtId="3" fontId="2" fillId="0" borderId="49" xfId="0" applyNumberFormat="1" applyFont="1" applyBorder="1" applyAlignment="1">
      <alignment horizontal="right"/>
    </xf>
    <xf numFmtId="9" fontId="2" fillId="0" borderId="50" xfId="0" applyNumberFormat="1" applyFont="1" applyBorder="1"/>
    <xf numFmtId="0" fontId="1" fillId="0" borderId="48" xfId="0" applyFont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7" xfId="0" applyFont="1" applyBorder="1"/>
    <xf numFmtId="0" fontId="1" fillId="0" borderId="3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7" fontId="7" fillId="0" borderId="43" xfId="0" applyNumberFormat="1" applyFont="1" applyBorder="1" applyAlignment="1">
      <alignment horizontal="center"/>
    </xf>
    <xf numFmtId="17" fontId="7" fillId="0" borderId="44" xfId="0" applyNumberFormat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7" xfId="0" applyBorder="1" applyAlignment="1">
      <alignment wrapText="1"/>
    </xf>
    <xf numFmtId="0" fontId="5" fillId="0" borderId="22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2" xfId="0" applyFont="1" applyBorder="1" applyAlignment="1">
      <alignment wrapText="1"/>
    </xf>
    <xf numFmtId="0" fontId="6" fillId="0" borderId="2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60" zoomScaleNormal="100" workbookViewId="0">
      <selection activeCell="A16" sqref="A16"/>
    </sheetView>
  </sheetViews>
  <sheetFormatPr defaultRowHeight="18.75" x14ac:dyDescent="0.3"/>
  <cols>
    <col min="1" max="1" width="19.5703125" style="1" customWidth="1"/>
    <col min="2" max="6" width="12" style="1" customWidth="1"/>
    <col min="7" max="7" width="10" style="4" bestFit="1" customWidth="1"/>
    <col min="8" max="16384" width="9.140625" style="1"/>
  </cols>
  <sheetData>
    <row r="1" spans="1:8" ht="21" x14ac:dyDescent="0.35">
      <c r="A1" s="9" t="s">
        <v>166</v>
      </c>
    </row>
    <row r="2" spans="1:8" ht="19.5" thickBot="1" x14ac:dyDescent="0.35"/>
    <row r="3" spans="1:8" x14ac:dyDescent="0.3">
      <c r="A3" s="322" t="s">
        <v>9</v>
      </c>
      <c r="B3" s="338">
        <v>41974</v>
      </c>
      <c r="C3" s="339">
        <v>41944</v>
      </c>
      <c r="D3" s="340"/>
      <c r="E3" s="340"/>
      <c r="F3" s="341"/>
    </row>
    <row r="4" spans="1:8" ht="19.5" thickBot="1" x14ac:dyDescent="0.35">
      <c r="A4" s="332" t="s">
        <v>13</v>
      </c>
      <c r="B4" s="333" t="s">
        <v>3</v>
      </c>
      <c r="C4" s="333" t="s">
        <v>5</v>
      </c>
      <c r="D4" s="333" t="s">
        <v>4</v>
      </c>
      <c r="E4" s="333" t="s">
        <v>6</v>
      </c>
      <c r="F4" s="334" t="s">
        <v>7</v>
      </c>
      <c r="G4" s="328"/>
    </row>
    <row r="5" spans="1:8" ht="32.25" x14ac:dyDescent="0.3">
      <c r="A5" s="323" t="s">
        <v>0</v>
      </c>
      <c r="B5" s="2">
        <v>21727</v>
      </c>
      <c r="C5" s="2">
        <v>12105</v>
      </c>
      <c r="D5" s="2">
        <v>16102</v>
      </c>
      <c r="E5" s="2">
        <v>4478</v>
      </c>
      <c r="F5" s="324">
        <v>6994</v>
      </c>
      <c r="G5" s="320"/>
    </row>
    <row r="6" spans="1:8" ht="32.25" x14ac:dyDescent="0.3">
      <c r="A6" s="323" t="s">
        <v>11</v>
      </c>
      <c r="B6" s="2">
        <v>3352</v>
      </c>
      <c r="C6" s="2">
        <v>1950.3999999999999</v>
      </c>
      <c r="D6" s="2">
        <v>2636.6</v>
      </c>
      <c r="E6" s="2">
        <v>687.40000000000009</v>
      </c>
      <c r="F6" s="324">
        <v>1118.8000000000002</v>
      </c>
      <c r="G6" s="320"/>
    </row>
    <row r="7" spans="1:8" ht="32.25" x14ac:dyDescent="0.3">
      <c r="A7" s="323" t="s">
        <v>12</v>
      </c>
      <c r="B7" s="2">
        <v>2483.5</v>
      </c>
      <c r="C7" s="2">
        <v>1176.5</v>
      </c>
      <c r="D7" s="2">
        <v>1459.5</v>
      </c>
      <c r="E7" s="2">
        <v>520.5</v>
      </c>
      <c r="F7" s="324">
        <v>700</v>
      </c>
      <c r="G7" s="320"/>
    </row>
    <row r="8" spans="1:8" ht="33" thickBot="1" x14ac:dyDescent="0.35">
      <c r="A8" s="325" t="s">
        <v>1</v>
      </c>
      <c r="B8" s="326">
        <v>0.34970807328367226</v>
      </c>
      <c r="C8" s="326">
        <v>0.65779855503612394</v>
      </c>
      <c r="D8" s="326">
        <v>0.80650907845152442</v>
      </c>
      <c r="E8" s="326">
        <v>0.32065321805955826</v>
      </c>
      <c r="F8" s="327">
        <v>0.59828571428571453</v>
      </c>
      <c r="G8" s="321"/>
    </row>
    <row r="9" spans="1:8" ht="19.5" thickBot="1" x14ac:dyDescent="0.35">
      <c r="A9" s="5"/>
    </row>
    <row r="10" spans="1:8" ht="19.5" thickBot="1" x14ac:dyDescent="0.35">
      <c r="A10" s="335" t="s">
        <v>10</v>
      </c>
      <c r="B10" s="336" t="s">
        <v>3</v>
      </c>
      <c r="C10" s="336" t="s">
        <v>5</v>
      </c>
      <c r="D10" s="336" t="s">
        <v>4</v>
      </c>
      <c r="E10" s="336" t="s">
        <v>6</v>
      </c>
      <c r="F10" s="336" t="s">
        <v>7</v>
      </c>
      <c r="G10" s="337" t="s">
        <v>8</v>
      </c>
      <c r="H10" s="5"/>
    </row>
    <row r="11" spans="1:8" ht="32.25" x14ac:dyDescent="0.3">
      <c r="A11" s="323" t="s">
        <v>2</v>
      </c>
      <c r="B11" s="2">
        <v>7721</v>
      </c>
      <c r="C11" s="2">
        <v>5069</v>
      </c>
      <c r="D11" s="2">
        <v>4828</v>
      </c>
      <c r="E11" s="2">
        <v>1261</v>
      </c>
      <c r="F11" s="2">
        <v>166</v>
      </c>
      <c r="G11" s="330">
        <f>SUM(B11:F11)</f>
        <v>19045</v>
      </c>
    </row>
    <row r="12" spans="1:8" ht="32.25" x14ac:dyDescent="0.3">
      <c r="A12" s="323" t="s">
        <v>167</v>
      </c>
      <c r="B12" s="3">
        <v>0.35536429327564784</v>
      </c>
      <c r="C12" s="3">
        <v>0.41875258157786038</v>
      </c>
      <c r="D12" s="3">
        <v>0.29983852937523287</v>
      </c>
      <c r="E12" s="3">
        <v>0.2815989280928986</v>
      </c>
      <c r="F12" s="3">
        <v>2.3734629682585072E-2</v>
      </c>
      <c r="G12" s="329">
        <f>G11/B16</f>
        <v>0.31014884538970133</v>
      </c>
    </row>
    <row r="13" spans="1:8" ht="32.25" x14ac:dyDescent="0.3">
      <c r="A13" s="323" t="s">
        <v>168</v>
      </c>
      <c r="B13" s="2">
        <v>1876</v>
      </c>
      <c r="C13" s="2">
        <v>1384</v>
      </c>
      <c r="D13" s="2">
        <v>968</v>
      </c>
      <c r="E13" s="2">
        <v>339</v>
      </c>
      <c r="F13" s="2">
        <v>7</v>
      </c>
      <c r="G13" s="330">
        <f>SUM(B13:F13)</f>
        <v>4574</v>
      </c>
    </row>
    <row r="14" spans="1:8" ht="33" thickBot="1" x14ac:dyDescent="0.35">
      <c r="A14" s="325" t="s">
        <v>169</v>
      </c>
      <c r="B14" s="326">
        <v>8.6344180052469272E-2</v>
      </c>
      <c r="C14" s="326">
        <v>0.11433292028087567</v>
      </c>
      <c r="D14" s="326">
        <v>6.0116755682523913E-2</v>
      </c>
      <c r="E14" s="326">
        <v>7.5703439035283607E-2</v>
      </c>
      <c r="F14" s="326">
        <v>1.0008578781812983E-3</v>
      </c>
      <c r="G14" s="331">
        <f>G13/B16</f>
        <v>7.4487835064977359E-2</v>
      </c>
    </row>
    <row r="16" spans="1:8" ht="32.25" x14ac:dyDescent="0.3">
      <c r="A16" s="6" t="s">
        <v>14</v>
      </c>
      <c r="B16" s="7">
        <f>SUM(B5:F5)</f>
        <v>61406</v>
      </c>
    </row>
    <row r="18" spans="3:5" x14ac:dyDescent="0.3">
      <c r="C18" s="1" t="s">
        <v>13</v>
      </c>
      <c r="D18" s="1" t="s">
        <v>13</v>
      </c>
      <c r="E18" s="1" t="s">
        <v>13</v>
      </c>
    </row>
  </sheetData>
  <mergeCells count="1">
    <mergeCell ref="C3:F3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view="pageBreakPreview" topLeftCell="J1" zoomScale="60" zoomScaleNormal="100" workbookViewId="0">
      <selection activeCell="B44" sqref="B44"/>
    </sheetView>
  </sheetViews>
  <sheetFormatPr defaultRowHeight="15" x14ac:dyDescent="0.25"/>
  <cols>
    <col min="1" max="1" width="20.140625" customWidth="1"/>
    <col min="2" max="2" width="12.140625" customWidth="1"/>
    <col min="3" max="3" width="12.5703125" customWidth="1"/>
    <col min="4" max="9" width="9.28515625" bestFit="1" customWidth="1"/>
    <col min="10" max="10" width="12.42578125" bestFit="1" customWidth="1"/>
    <col min="11" max="12" width="9.28515625" bestFit="1" customWidth="1"/>
    <col min="13" max="13" width="12.42578125" bestFit="1" customWidth="1"/>
    <col min="14" max="15" width="9.28515625" bestFit="1" customWidth="1"/>
    <col min="16" max="16" width="6.7109375" customWidth="1"/>
    <col min="17" max="20" width="7.5703125" customWidth="1"/>
    <col min="21" max="21" width="15.42578125" customWidth="1"/>
    <col min="22" max="23" width="10.140625" customWidth="1"/>
  </cols>
  <sheetData>
    <row r="1" spans="1:39" ht="18.75" x14ac:dyDescent="0.3">
      <c r="A1" s="5" t="s">
        <v>15</v>
      </c>
      <c r="B1" s="5"/>
      <c r="C1" s="5"/>
      <c r="D1" s="5" t="s">
        <v>16</v>
      </c>
      <c r="E1" s="8"/>
      <c r="F1" s="8"/>
    </row>
    <row r="2" spans="1:39" ht="21" x14ac:dyDescent="0.35">
      <c r="A2" s="9" t="s">
        <v>17</v>
      </c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</row>
    <row r="3" spans="1:39" ht="21.75" thickBot="1" x14ac:dyDescent="0.4">
      <c r="A3" s="9" t="s">
        <v>18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39" s="15" customFormat="1" ht="65.25" thickBot="1" x14ac:dyDescent="0.4">
      <c r="A4" s="12"/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4"/>
      <c r="Q4" s="14" t="s">
        <v>33</v>
      </c>
      <c r="R4" s="14" t="s">
        <v>34</v>
      </c>
      <c r="S4" s="14" t="s">
        <v>35</v>
      </c>
      <c r="V4" s="15" t="s">
        <v>36</v>
      </c>
      <c r="W4" s="15" t="s">
        <v>37</v>
      </c>
      <c r="X4" s="15" t="s">
        <v>38</v>
      </c>
    </row>
    <row r="5" spans="1:39" ht="21" x14ac:dyDescent="0.35">
      <c r="A5" s="16" t="s">
        <v>39</v>
      </c>
      <c r="B5" s="17">
        <f>W5</f>
        <v>1142</v>
      </c>
      <c r="C5" s="18">
        <f t="shared" ref="C5:C12" si="0">B5/$B$12</f>
        <v>0.17160030052592037</v>
      </c>
      <c r="D5" s="19">
        <f>Q5</f>
        <v>423</v>
      </c>
      <c r="E5" s="20">
        <f t="shared" ref="E5:E12" si="1">D5/B5</f>
        <v>0.37040280210157617</v>
      </c>
      <c r="F5" s="19">
        <f>S5</f>
        <v>86</v>
      </c>
      <c r="G5" s="18">
        <f t="shared" ref="G5:G12" si="2">F5/B5</f>
        <v>7.5306479859894915E-2</v>
      </c>
      <c r="H5" s="17">
        <v>946</v>
      </c>
      <c r="I5" s="18">
        <f t="shared" ref="I5:I12" si="3">H5/B5</f>
        <v>0.82837127845884417</v>
      </c>
      <c r="J5" s="21">
        <v>0.34375</v>
      </c>
      <c r="K5" s="17">
        <v>81</v>
      </c>
      <c r="L5" s="20">
        <f t="shared" ref="L5:L12" si="4">K5/B5</f>
        <v>7.0928196147110337E-2</v>
      </c>
      <c r="M5" s="22">
        <v>0.70833333333333337</v>
      </c>
      <c r="N5" s="23">
        <v>168</v>
      </c>
      <c r="O5" s="18">
        <f t="shared" ref="O5:O12" si="5">N5/B5</f>
        <v>0.14711033274956217</v>
      </c>
      <c r="P5" t="s">
        <v>40</v>
      </c>
      <c r="Q5" s="24">
        <v>423</v>
      </c>
      <c r="R5" s="24"/>
      <c r="S5" s="24">
        <v>86</v>
      </c>
      <c r="T5" s="25"/>
      <c r="U5" s="26" t="s">
        <v>39</v>
      </c>
      <c r="V5">
        <f>V19</f>
        <v>903</v>
      </c>
      <c r="W5">
        <f>V18</f>
        <v>1142</v>
      </c>
      <c r="X5">
        <f>SUM(V5:W5)</f>
        <v>2045</v>
      </c>
    </row>
    <row r="6" spans="1:39" ht="21" x14ac:dyDescent="0.35">
      <c r="A6" s="27" t="s">
        <v>41</v>
      </c>
      <c r="B6" s="28">
        <f t="shared" ref="B6:B11" si="6">W6</f>
        <v>1033</v>
      </c>
      <c r="C6" s="29">
        <f t="shared" si="0"/>
        <v>0.15522163786626597</v>
      </c>
      <c r="D6" s="30">
        <f>Q7</f>
        <v>341</v>
      </c>
      <c r="E6" s="31">
        <f t="shared" si="1"/>
        <v>0.33010648596321396</v>
      </c>
      <c r="F6" s="30">
        <f>S7</f>
        <v>65</v>
      </c>
      <c r="G6" s="29">
        <f t="shared" si="2"/>
        <v>6.2923523717328164E-2</v>
      </c>
      <c r="H6" s="28">
        <v>816</v>
      </c>
      <c r="I6" s="29">
        <f t="shared" si="3"/>
        <v>0.78993223620522746</v>
      </c>
      <c r="J6" s="32">
        <v>0.4375</v>
      </c>
      <c r="K6" s="28">
        <v>42</v>
      </c>
      <c r="L6" s="31">
        <f t="shared" si="4"/>
        <v>4.0658276863504358E-2</v>
      </c>
      <c r="M6" s="22">
        <v>0.65625</v>
      </c>
      <c r="N6" s="23">
        <v>164</v>
      </c>
      <c r="O6" s="29">
        <f t="shared" si="5"/>
        <v>0.15876089060987417</v>
      </c>
      <c r="P6" t="s">
        <v>42</v>
      </c>
      <c r="Q6" s="33">
        <v>427</v>
      </c>
      <c r="R6" s="24">
        <v>850</v>
      </c>
      <c r="S6" s="24">
        <v>160</v>
      </c>
      <c r="T6" s="25">
        <v>43</v>
      </c>
      <c r="U6" s="34" t="s">
        <v>41</v>
      </c>
      <c r="V6">
        <f>V21</f>
        <v>836</v>
      </c>
      <c r="W6">
        <f>V20</f>
        <v>1033</v>
      </c>
      <c r="X6">
        <f t="shared" ref="X6:X12" si="7">SUM(V6:W6)</f>
        <v>1869</v>
      </c>
    </row>
    <row r="7" spans="1:39" ht="21" x14ac:dyDescent="0.35">
      <c r="A7" s="27" t="s">
        <v>43</v>
      </c>
      <c r="B7" s="28">
        <f t="shared" si="6"/>
        <v>1093</v>
      </c>
      <c r="C7" s="29">
        <f t="shared" si="0"/>
        <v>0.1642374154770849</v>
      </c>
      <c r="D7" s="30">
        <f>Q9</f>
        <v>405</v>
      </c>
      <c r="E7" s="31">
        <f t="shared" si="1"/>
        <v>0.37053979871912168</v>
      </c>
      <c r="F7" s="30">
        <f>S9</f>
        <v>73</v>
      </c>
      <c r="G7" s="29">
        <f t="shared" si="2"/>
        <v>6.6788655077767614E-2</v>
      </c>
      <c r="H7" s="28">
        <v>919</v>
      </c>
      <c r="I7" s="29">
        <f t="shared" si="3"/>
        <v>0.84080512351326619</v>
      </c>
      <c r="J7" s="32">
        <v>0.45833333333333331</v>
      </c>
      <c r="K7" s="28">
        <v>64</v>
      </c>
      <c r="L7" s="31">
        <f t="shared" si="4"/>
        <v>5.85544373284538E-2</v>
      </c>
      <c r="M7" s="22">
        <v>0.67708333333333337</v>
      </c>
      <c r="N7" s="23">
        <v>162</v>
      </c>
      <c r="O7" s="29">
        <f t="shared" si="5"/>
        <v>0.14821591948764867</v>
      </c>
      <c r="P7" t="s">
        <v>40</v>
      </c>
      <c r="Q7" s="35">
        <v>341</v>
      </c>
      <c r="R7" s="35"/>
      <c r="S7" s="35">
        <v>65</v>
      </c>
      <c r="T7" s="25"/>
      <c r="U7" s="34" t="s">
        <v>43</v>
      </c>
      <c r="V7">
        <f>V23</f>
        <v>916</v>
      </c>
      <c r="W7">
        <f>V22</f>
        <v>1093</v>
      </c>
      <c r="X7">
        <f t="shared" si="7"/>
        <v>2009</v>
      </c>
    </row>
    <row r="8" spans="1:39" ht="21" x14ac:dyDescent="0.35">
      <c r="A8" s="36" t="s">
        <v>44</v>
      </c>
      <c r="B8" s="37">
        <f t="shared" si="6"/>
        <v>656</v>
      </c>
      <c r="C8" s="38">
        <f t="shared" si="0"/>
        <v>9.8572501878287005E-2</v>
      </c>
      <c r="D8" s="39">
        <f>Q11</f>
        <v>244</v>
      </c>
      <c r="E8" s="40">
        <f t="shared" si="1"/>
        <v>0.37195121951219512</v>
      </c>
      <c r="F8" s="39">
        <f>S11</f>
        <v>57</v>
      </c>
      <c r="G8" s="38">
        <f t="shared" si="2"/>
        <v>8.6890243902439018E-2</v>
      </c>
      <c r="H8" s="37">
        <v>490</v>
      </c>
      <c r="I8" s="38">
        <f t="shared" si="3"/>
        <v>0.74695121951219512</v>
      </c>
      <c r="J8" s="41">
        <v>0.44791666666666669</v>
      </c>
      <c r="K8" s="37">
        <v>53</v>
      </c>
      <c r="L8" s="40">
        <f t="shared" si="4"/>
        <v>8.0792682926829271E-2</v>
      </c>
      <c r="M8" s="41">
        <v>0.54166666666666663</v>
      </c>
      <c r="N8" s="37">
        <v>68</v>
      </c>
      <c r="O8" s="38">
        <f t="shared" si="5"/>
        <v>0.10365853658536585</v>
      </c>
      <c r="P8" t="s">
        <v>42</v>
      </c>
      <c r="Q8" s="33">
        <v>352</v>
      </c>
      <c r="R8" s="35">
        <v>693</v>
      </c>
      <c r="S8" s="35">
        <v>122</v>
      </c>
      <c r="T8" s="25">
        <v>20</v>
      </c>
      <c r="U8" s="42" t="s">
        <v>44</v>
      </c>
      <c r="V8">
        <f>V25</f>
        <v>593</v>
      </c>
      <c r="W8">
        <f>V24</f>
        <v>656</v>
      </c>
      <c r="X8">
        <f t="shared" si="7"/>
        <v>1249</v>
      </c>
    </row>
    <row r="9" spans="1:39" ht="21" x14ac:dyDescent="0.35">
      <c r="A9" s="36" t="s">
        <v>45</v>
      </c>
      <c r="B9" s="37">
        <f t="shared" si="6"/>
        <v>611</v>
      </c>
      <c r="C9" s="38">
        <f t="shared" si="0"/>
        <v>9.1810668670172804E-2</v>
      </c>
      <c r="D9" s="39">
        <f>Q13</f>
        <v>241</v>
      </c>
      <c r="E9" s="40">
        <f t="shared" si="1"/>
        <v>0.39443535188216039</v>
      </c>
      <c r="F9" s="39">
        <f>S13</f>
        <v>52</v>
      </c>
      <c r="G9" s="38">
        <f t="shared" si="2"/>
        <v>8.5106382978723402E-2</v>
      </c>
      <c r="H9" s="37">
        <v>430</v>
      </c>
      <c r="I9" s="38">
        <f t="shared" si="3"/>
        <v>0.70376432078559736</v>
      </c>
      <c r="J9" s="41">
        <v>0.44791666666666669</v>
      </c>
      <c r="K9" s="37">
        <v>39</v>
      </c>
      <c r="L9" s="40">
        <f t="shared" si="4"/>
        <v>6.3829787234042548E-2</v>
      </c>
      <c r="M9" s="41">
        <v>0.66666666666666663</v>
      </c>
      <c r="N9" s="37">
        <v>73</v>
      </c>
      <c r="O9" s="38">
        <f t="shared" si="5"/>
        <v>0.11947626841243862</v>
      </c>
      <c r="P9" t="s">
        <v>40</v>
      </c>
      <c r="Q9" s="24">
        <v>405</v>
      </c>
      <c r="R9" s="24"/>
      <c r="S9" s="24">
        <v>73</v>
      </c>
      <c r="T9" s="25"/>
      <c r="U9" s="42" t="s">
        <v>45</v>
      </c>
      <c r="V9">
        <f>V27</f>
        <v>493</v>
      </c>
      <c r="W9">
        <f>V26</f>
        <v>611</v>
      </c>
      <c r="X9">
        <f t="shared" si="7"/>
        <v>1104</v>
      </c>
    </row>
    <row r="10" spans="1:39" ht="21" x14ac:dyDescent="0.35">
      <c r="A10" s="27" t="s">
        <v>46</v>
      </c>
      <c r="B10" s="28">
        <f t="shared" si="6"/>
        <v>1036</v>
      </c>
      <c r="C10" s="29">
        <f t="shared" si="0"/>
        <v>0.15567242674680692</v>
      </c>
      <c r="D10" s="30">
        <f>Q15</f>
        <v>448</v>
      </c>
      <c r="E10" s="31">
        <f t="shared" si="1"/>
        <v>0.43243243243243246</v>
      </c>
      <c r="F10" s="30">
        <f>S15</f>
        <v>85</v>
      </c>
      <c r="G10" s="29">
        <f t="shared" si="2"/>
        <v>8.2046332046332049E-2</v>
      </c>
      <c r="H10" s="28">
        <v>850</v>
      </c>
      <c r="I10" s="29">
        <f t="shared" si="3"/>
        <v>0.82046332046332049</v>
      </c>
      <c r="J10" s="32">
        <v>0.4375</v>
      </c>
      <c r="K10" s="28">
        <v>43</v>
      </c>
      <c r="L10" s="31">
        <f t="shared" si="4"/>
        <v>4.1505791505791506E-2</v>
      </c>
      <c r="M10" s="22">
        <v>0.66666666666666663</v>
      </c>
      <c r="N10" s="28">
        <v>174</v>
      </c>
      <c r="O10" s="29">
        <f t="shared" si="5"/>
        <v>0.16795366795366795</v>
      </c>
      <c r="P10" t="s">
        <v>42</v>
      </c>
      <c r="Q10" s="24">
        <v>404</v>
      </c>
      <c r="R10" s="24">
        <v>809</v>
      </c>
      <c r="S10" s="24">
        <v>108</v>
      </c>
      <c r="T10" s="25">
        <v>35</v>
      </c>
      <c r="U10" s="34" t="s">
        <v>46</v>
      </c>
      <c r="V10">
        <f>V29</f>
        <v>843</v>
      </c>
      <c r="W10">
        <f>V28</f>
        <v>1036</v>
      </c>
      <c r="X10">
        <f t="shared" si="7"/>
        <v>1879</v>
      </c>
    </row>
    <row r="11" spans="1:39" ht="21" x14ac:dyDescent="0.35">
      <c r="A11" s="43" t="s">
        <v>47</v>
      </c>
      <c r="B11" s="23">
        <f t="shared" si="6"/>
        <v>1084</v>
      </c>
      <c r="C11" s="29">
        <f t="shared" si="0"/>
        <v>0.16288504883546207</v>
      </c>
      <c r="D11" s="44">
        <f>Q17</f>
        <v>352</v>
      </c>
      <c r="E11" s="45">
        <f t="shared" si="1"/>
        <v>0.32472324723247231</v>
      </c>
      <c r="F11" s="44">
        <f>S17</f>
        <v>72</v>
      </c>
      <c r="G11" s="29">
        <f t="shared" si="2"/>
        <v>6.6420664206642069E-2</v>
      </c>
      <c r="H11" s="23">
        <v>882</v>
      </c>
      <c r="I11" s="29">
        <f t="shared" si="3"/>
        <v>0.81365313653136528</v>
      </c>
      <c r="J11" s="22">
        <v>0.34375</v>
      </c>
      <c r="K11" s="23">
        <v>56</v>
      </c>
      <c r="L11" s="45">
        <f t="shared" si="4"/>
        <v>5.1660516605166053E-2</v>
      </c>
      <c r="M11" s="22">
        <v>0.6875</v>
      </c>
      <c r="N11" s="46">
        <v>181</v>
      </c>
      <c r="O11" s="29">
        <f t="shared" si="5"/>
        <v>0.1669741697416974</v>
      </c>
      <c r="P11" t="s">
        <v>40</v>
      </c>
      <c r="Q11" s="47">
        <v>244</v>
      </c>
      <c r="R11" s="47"/>
      <c r="S11" s="47">
        <v>57</v>
      </c>
      <c r="T11" s="25"/>
      <c r="U11" s="48" t="s">
        <v>47</v>
      </c>
      <c r="V11">
        <f>V31</f>
        <v>866</v>
      </c>
      <c r="W11">
        <f>V30</f>
        <v>1084</v>
      </c>
      <c r="X11">
        <f t="shared" si="7"/>
        <v>1950</v>
      </c>
    </row>
    <row r="12" spans="1:39" ht="21.75" thickBot="1" x14ac:dyDescent="0.4">
      <c r="A12" s="49" t="s">
        <v>48</v>
      </c>
      <c r="B12" s="50">
        <f>SUM(B5:B11)</f>
        <v>6655</v>
      </c>
      <c r="C12" s="51">
        <f t="shared" si="0"/>
        <v>1</v>
      </c>
      <c r="D12" s="50">
        <f>SUM(D5:D11)</f>
        <v>2454</v>
      </c>
      <c r="E12" s="52">
        <f t="shared" si="1"/>
        <v>0.36874530428249436</v>
      </c>
      <c r="F12" s="50">
        <f>SUM(F5:F11)</f>
        <v>490</v>
      </c>
      <c r="G12" s="51">
        <f t="shared" si="2"/>
        <v>7.3628850488354616E-2</v>
      </c>
      <c r="H12" s="50">
        <f>SUM(H5:H11)</f>
        <v>5333</v>
      </c>
      <c r="I12" s="51">
        <f t="shared" si="3"/>
        <v>0.80135236664162279</v>
      </c>
      <c r="J12" s="50"/>
      <c r="K12" s="50">
        <f>SUM(K5:K11)</f>
        <v>378</v>
      </c>
      <c r="L12" s="52">
        <f t="shared" si="4"/>
        <v>5.6799398948159281E-2</v>
      </c>
      <c r="M12" s="50"/>
      <c r="N12" s="50">
        <f>SUM(N5:N11)</f>
        <v>990</v>
      </c>
      <c r="O12" s="52">
        <f t="shared" si="5"/>
        <v>0.1487603305785124</v>
      </c>
      <c r="P12" t="s">
        <v>42</v>
      </c>
      <c r="Q12" s="24">
        <v>318</v>
      </c>
      <c r="R12" s="25">
        <v>562</v>
      </c>
      <c r="S12" s="25">
        <v>122</v>
      </c>
      <c r="T12" s="25">
        <v>74</v>
      </c>
      <c r="U12" s="53" t="s">
        <v>48</v>
      </c>
      <c r="V12">
        <f>SUM(V5:V11)</f>
        <v>5450</v>
      </c>
      <c r="W12">
        <f>SUM(W5:W11)</f>
        <v>6655</v>
      </c>
      <c r="X12">
        <f t="shared" si="7"/>
        <v>12105</v>
      </c>
      <c r="Y12">
        <f>(X12-X8-X9)/5</f>
        <v>1950.4</v>
      </c>
      <c r="Z12">
        <f>(X8+X9)/2</f>
        <v>1176.5</v>
      </c>
    </row>
    <row r="13" spans="1:39" ht="21" x14ac:dyDescent="0.35">
      <c r="A13" s="11"/>
      <c r="B13" s="11"/>
      <c r="C13" s="11"/>
      <c r="D13" s="11"/>
      <c r="E13" s="11" t="s">
        <v>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t="s">
        <v>40</v>
      </c>
      <c r="Q13" s="25">
        <v>241</v>
      </c>
      <c r="R13" s="25"/>
      <c r="S13" s="25">
        <v>52</v>
      </c>
      <c r="T13" s="25"/>
      <c r="Y13" t="s">
        <v>13</v>
      </c>
    </row>
    <row r="14" spans="1:39" ht="2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t="s">
        <v>42</v>
      </c>
      <c r="Q14" s="25">
        <v>269</v>
      </c>
      <c r="R14" s="25">
        <v>510</v>
      </c>
      <c r="S14" s="25">
        <v>108</v>
      </c>
      <c r="T14" s="25">
        <v>87</v>
      </c>
      <c r="U14" t="s">
        <v>49</v>
      </c>
      <c r="V14">
        <v>3504</v>
      </c>
      <c r="W14" t="s">
        <v>40</v>
      </c>
      <c r="X14">
        <v>0</v>
      </c>
      <c r="Y14">
        <v>42</v>
      </c>
      <c r="Z14">
        <v>689</v>
      </c>
      <c r="AA14">
        <v>697</v>
      </c>
      <c r="AB14">
        <v>221</v>
      </c>
      <c r="AC14">
        <v>37</v>
      </c>
      <c r="AD14">
        <v>5</v>
      </c>
      <c r="AE14">
        <v>1</v>
      </c>
      <c r="AF14">
        <v>0</v>
      </c>
      <c r="AG14">
        <v>0</v>
      </c>
      <c r="AH14">
        <v>0</v>
      </c>
      <c r="AI14">
        <v>0</v>
      </c>
      <c r="AJ14">
        <v>0</v>
      </c>
    </row>
    <row r="15" spans="1:39" ht="21.75" thickBot="1" x14ac:dyDescent="0.4">
      <c r="A15" s="9" t="s">
        <v>50</v>
      </c>
      <c r="B15" s="11" t="s">
        <v>51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t="s">
        <v>40</v>
      </c>
      <c r="Q15" s="24">
        <v>448</v>
      </c>
      <c r="R15" s="54"/>
      <c r="S15" s="54">
        <v>85</v>
      </c>
      <c r="T15" s="55"/>
      <c r="W15" t="s">
        <v>42</v>
      </c>
      <c r="X15">
        <v>0</v>
      </c>
      <c r="Y15">
        <v>36</v>
      </c>
      <c r="Z15">
        <v>447</v>
      </c>
      <c r="AA15">
        <v>576</v>
      </c>
      <c r="AB15">
        <v>125</v>
      </c>
      <c r="AC15">
        <v>15</v>
      </c>
      <c r="AD15">
        <v>3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</row>
    <row r="16" spans="1:39" s="15" customFormat="1" ht="65.25" thickBot="1" x14ac:dyDescent="0.4">
      <c r="A16" s="56"/>
      <c r="B16" s="57" t="s">
        <v>19</v>
      </c>
      <c r="C16" s="13" t="s">
        <v>20</v>
      </c>
      <c r="D16" s="13" t="s">
        <v>21</v>
      </c>
      <c r="E16" s="13" t="s">
        <v>22</v>
      </c>
      <c r="F16" s="13" t="s">
        <v>23</v>
      </c>
      <c r="G16" s="13" t="s">
        <v>24</v>
      </c>
      <c r="H16" s="13" t="s">
        <v>25</v>
      </c>
      <c r="I16" s="13" t="s">
        <v>26</v>
      </c>
      <c r="J16" s="13" t="s">
        <v>27</v>
      </c>
      <c r="K16" s="13" t="s">
        <v>28</v>
      </c>
      <c r="L16" s="13" t="s">
        <v>29</v>
      </c>
      <c r="M16" s="13" t="s">
        <v>30</v>
      </c>
      <c r="N16" s="13" t="s">
        <v>31</v>
      </c>
      <c r="O16" s="13" t="s">
        <v>32</v>
      </c>
      <c r="P16" t="s">
        <v>42</v>
      </c>
      <c r="Q16" s="24">
        <v>446</v>
      </c>
      <c r="R16" s="24">
        <v>894</v>
      </c>
      <c r="S16" s="24">
        <v>163</v>
      </c>
      <c r="T16" s="25">
        <v>48</v>
      </c>
      <c r="U16" s="15" t="s">
        <v>52</v>
      </c>
      <c r="V16" s="15" t="s">
        <v>53</v>
      </c>
      <c r="W16" s="15" t="s">
        <v>54</v>
      </c>
      <c r="X16" s="15" t="s">
        <v>55</v>
      </c>
      <c r="Y16" s="15" t="s">
        <v>56</v>
      </c>
      <c r="Z16" s="15" t="s">
        <v>57</v>
      </c>
      <c r="AA16" s="15" t="s">
        <v>58</v>
      </c>
      <c r="AB16" s="15" t="s">
        <v>59</v>
      </c>
      <c r="AC16" s="15" t="s">
        <v>60</v>
      </c>
      <c r="AD16" s="15" t="s">
        <v>61</v>
      </c>
      <c r="AE16" s="15" t="s">
        <v>62</v>
      </c>
      <c r="AF16" s="15" t="s">
        <v>63</v>
      </c>
      <c r="AG16" s="15" t="s">
        <v>64</v>
      </c>
      <c r="AH16" s="15" t="s">
        <v>65</v>
      </c>
      <c r="AI16" s="15" t="s">
        <v>66</v>
      </c>
      <c r="AJ16" s="15" t="s">
        <v>67</v>
      </c>
      <c r="AK16" s="15" t="s">
        <v>33</v>
      </c>
      <c r="AL16" s="15" t="s">
        <v>34</v>
      </c>
      <c r="AM16" s="15" t="s">
        <v>35</v>
      </c>
    </row>
    <row r="17" spans="1:40" ht="21.75" thickBot="1" x14ac:dyDescent="0.4">
      <c r="A17" s="16" t="s">
        <v>39</v>
      </c>
      <c r="B17" s="58">
        <f>V5</f>
        <v>903</v>
      </c>
      <c r="C17" s="18">
        <f>B17/$B$24</f>
        <v>0.1656880733944954</v>
      </c>
      <c r="D17" s="17">
        <f>AK19</f>
        <v>427</v>
      </c>
      <c r="E17" s="18">
        <f>D17/B17</f>
        <v>0.47286821705426357</v>
      </c>
      <c r="F17" s="17">
        <f>AM19</f>
        <v>160</v>
      </c>
      <c r="G17" s="18">
        <f>F17/B17</f>
        <v>0.17718715393133999</v>
      </c>
      <c r="H17" s="17">
        <v>754</v>
      </c>
      <c r="I17" s="18">
        <f>H17/B17</f>
        <v>0.83499446290143964</v>
      </c>
      <c r="J17" s="59">
        <v>0.33333333333333331</v>
      </c>
      <c r="K17" s="17">
        <v>131</v>
      </c>
      <c r="L17" s="18">
        <f>K17/B17</f>
        <v>0.14507198228128459</v>
      </c>
      <c r="M17" s="59">
        <v>0.625</v>
      </c>
      <c r="N17" s="17">
        <v>78</v>
      </c>
      <c r="O17" s="18">
        <f t="shared" ref="O17:O24" si="8">N17/B17</f>
        <v>8.6378737541528236E-2</v>
      </c>
      <c r="P17" t="s">
        <v>40</v>
      </c>
      <c r="Q17" s="24">
        <v>352</v>
      </c>
      <c r="R17" s="24"/>
      <c r="S17" s="24">
        <v>72</v>
      </c>
      <c r="T17" s="25"/>
      <c r="U17" t="s">
        <v>68</v>
      </c>
      <c r="W17" t="s">
        <v>69</v>
      </c>
      <c r="X17" t="s">
        <v>70</v>
      </c>
      <c r="Y17" t="s">
        <v>71</v>
      </c>
      <c r="Z17" t="s">
        <v>72</v>
      </c>
      <c r="AA17" t="s">
        <v>73</v>
      </c>
      <c r="AB17" t="s">
        <v>74</v>
      </c>
      <c r="AC17" t="s">
        <v>75</v>
      </c>
      <c r="AD17" t="s">
        <v>76</v>
      </c>
      <c r="AE17" t="s">
        <v>77</v>
      </c>
      <c r="AF17" t="s">
        <v>78</v>
      </c>
      <c r="AG17" t="s">
        <v>79</v>
      </c>
      <c r="AH17" t="s">
        <v>80</v>
      </c>
      <c r="AI17" t="s">
        <v>81</v>
      </c>
      <c r="AJ17" t="s">
        <v>82</v>
      </c>
    </row>
    <row r="18" spans="1:40" ht="21" x14ac:dyDescent="0.35">
      <c r="A18" s="27" t="s">
        <v>41</v>
      </c>
      <c r="B18" s="60">
        <f t="shared" ref="B18:B23" si="9">V6</f>
        <v>836</v>
      </c>
      <c r="C18" s="29">
        <f t="shared" ref="C18:C23" si="10">B18/$B$24</f>
        <v>0.15339449541284403</v>
      </c>
      <c r="D18" s="28">
        <f>AK21</f>
        <v>352</v>
      </c>
      <c r="E18" s="29">
        <f t="shared" ref="E18:E24" si="11">D18/B18</f>
        <v>0.42105263157894735</v>
      </c>
      <c r="F18" s="28">
        <f>AM21</f>
        <v>122</v>
      </c>
      <c r="G18" s="18">
        <f t="shared" ref="G18:G24" si="12">F18/B18</f>
        <v>0.145933014354067</v>
      </c>
      <c r="H18" s="28">
        <v>681</v>
      </c>
      <c r="I18" s="29">
        <f t="shared" ref="I18:I24" si="13">H18/B18</f>
        <v>0.81459330143540665</v>
      </c>
      <c r="J18" s="59">
        <v>0.3125</v>
      </c>
      <c r="K18" s="28">
        <v>131</v>
      </c>
      <c r="L18" s="29">
        <f t="shared" ref="L18:L24" si="14">K18/B18</f>
        <v>0.15669856459330145</v>
      </c>
      <c r="M18" s="59">
        <v>0.69791666666666663</v>
      </c>
      <c r="N18" s="28">
        <v>73</v>
      </c>
      <c r="O18" s="29">
        <f t="shared" si="8"/>
        <v>8.7320574162679424E-2</v>
      </c>
      <c r="P18" t="s">
        <v>42</v>
      </c>
      <c r="Q18" s="24">
        <v>399</v>
      </c>
      <c r="R18" s="24">
        <v>751</v>
      </c>
      <c r="S18" s="24">
        <v>111</v>
      </c>
      <c r="T18" s="25">
        <v>32</v>
      </c>
      <c r="U18" s="61" t="s">
        <v>39</v>
      </c>
      <c r="V18">
        <f t="shared" ref="V18:V31" si="15">SUM(X18:AJ18)</f>
        <v>1142</v>
      </c>
      <c r="W18" t="s">
        <v>40</v>
      </c>
      <c r="X18">
        <v>0</v>
      </c>
      <c r="Y18">
        <v>16</v>
      </c>
      <c r="Z18">
        <v>183</v>
      </c>
      <c r="AA18">
        <v>520</v>
      </c>
      <c r="AB18">
        <v>337</v>
      </c>
      <c r="AC18">
        <v>74</v>
      </c>
      <c r="AD18">
        <v>12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f>SUM(AB18:AJ18)</f>
        <v>423</v>
      </c>
      <c r="AM18">
        <f>SUM(AC18:AJ18)</f>
        <v>86</v>
      </c>
    </row>
    <row r="19" spans="1:40" ht="21" x14ac:dyDescent="0.35">
      <c r="A19" s="27" t="s">
        <v>43</v>
      </c>
      <c r="B19" s="60">
        <f t="shared" si="9"/>
        <v>916</v>
      </c>
      <c r="C19" s="29">
        <f t="shared" si="10"/>
        <v>0.16807339449541284</v>
      </c>
      <c r="D19" s="28">
        <f>AK23</f>
        <v>404</v>
      </c>
      <c r="E19" s="29">
        <f t="shared" si="11"/>
        <v>0.44104803493449779</v>
      </c>
      <c r="F19" s="28">
        <f>AM23</f>
        <v>108</v>
      </c>
      <c r="G19" s="18">
        <f t="shared" si="12"/>
        <v>0.11790393013100436</v>
      </c>
      <c r="H19" s="28">
        <v>755</v>
      </c>
      <c r="I19" s="29">
        <f t="shared" si="13"/>
        <v>0.82423580786026196</v>
      </c>
      <c r="J19" s="59">
        <v>0.3125</v>
      </c>
      <c r="K19" s="28">
        <v>133</v>
      </c>
      <c r="L19" s="29">
        <f t="shared" si="14"/>
        <v>0.14519650655021835</v>
      </c>
      <c r="M19" s="59">
        <v>0.70833333333333337</v>
      </c>
      <c r="N19" s="28">
        <v>66</v>
      </c>
      <c r="O19" s="29">
        <f t="shared" si="8"/>
        <v>7.2052401746724892E-2</v>
      </c>
      <c r="P19" s="62"/>
      <c r="Q19" s="35">
        <v>5069</v>
      </c>
      <c r="R19" s="35">
        <v>5069</v>
      </c>
      <c r="S19" s="35">
        <v>1384</v>
      </c>
      <c r="T19" s="25">
        <v>339</v>
      </c>
      <c r="U19" s="26"/>
      <c r="V19">
        <f t="shared" si="15"/>
        <v>903</v>
      </c>
      <c r="W19" s="63" t="s">
        <v>42</v>
      </c>
      <c r="X19" s="63">
        <v>0</v>
      </c>
      <c r="Y19" s="63">
        <v>29</v>
      </c>
      <c r="Z19" s="63">
        <v>153</v>
      </c>
      <c r="AA19" s="63">
        <v>294</v>
      </c>
      <c r="AB19" s="63">
        <v>267</v>
      </c>
      <c r="AC19" s="63">
        <v>128</v>
      </c>
      <c r="AD19" s="63">
        <v>31</v>
      </c>
      <c r="AE19" s="63">
        <v>1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f t="shared" ref="AK19:AK32" si="16">SUM(AB19:AJ19)</f>
        <v>427</v>
      </c>
      <c r="AL19" s="63">
        <f>AK18+AK19</f>
        <v>850</v>
      </c>
      <c r="AM19">
        <f>SUM(AC19:AJ19)</f>
        <v>160</v>
      </c>
      <c r="AN19">
        <f>AM18+AM19</f>
        <v>246</v>
      </c>
    </row>
    <row r="20" spans="1:40" ht="21" x14ac:dyDescent="0.35">
      <c r="A20" s="36" t="s">
        <v>44</v>
      </c>
      <c r="B20" s="64">
        <f t="shared" si="9"/>
        <v>593</v>
      </c>
      <c r="C20" s="38">
        <f t="shared" si="10"/>
        <v>0.10880733944954128</v>
      </c>
      <c r="D20" s="37">
        <f>AK25</f>
        <v>318</v>
      </c>
      <c r="E20" s="38">
        <f t="shared" si="11"/>
        <v>0.53625632377740307</v>
      </c>
      <c r="F20" s="37">
        <f>AM25</f>
        <v>122</v>
      </c>
      <c r="G20" s="18">
        <f t="shared" si="12"/>
        <v>0.20573355817875211</v>
      </c>
      <c r="H20" s="37">
        <v>462</v>
      </c>
      <c r="I20" s="38">
        <f t="shared" si="13"/>
        <v>0.77908937605396289</v>
      </c>
      <c r="J20" s="41">
        <v>0.4375</v>
      </c>
      <c r="K20" s="37">
        <v>57</v>
      </c>
      <c r="L20" s="38">
        <f t="shared" si="14"/>
        <v>9.6121416526138273E-2</v>
      </c>
      <c r="M20" s="41">
        <v>0.64583333333333337</v>
      </c>
      <c r="N20" s="37">
        <v>48</v>
      </c>
      <c r="O20" s="38">
        <f t="shared" si="8"/>
        <v>8.0944350758853284E-2</v>
      </c>
      <c r="P20" s="65"/>
      <c r="U20" s="34" t="s">
        <v>41</v>
      </c>
      <c r="V20">
        <f t="shared" si="15"/>
        <v>1033</v>
      </c>
      <c r="W20" t="s">
        <v>40</v>
      </c>
      <c r="X20">
        <v>0</v>
      </c>
      <c r="Y20">
        <v>16</v>
      </c>
      <c r="Z20">
        <v>194</v>
      </c>
      <c r="AA20">
        <v>482</v>
      </c>
      <c r="AB20">
        <v>276</v>
      </c>
      <c r="AC20">
        <v>53</v>
      </c>
      <c r="AD20">
        <v>11</v>
      </c>
      <c r="AE20">
        <v>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f t="shared" si="16"/>
        <v>341</v>
      </c>
      <c r="AM20">
        <f t="shared" ref="AM20:AM31" si="17">SUM(AC20:AJ20)</f>
        <v>65</v>
      </c>
    </row>
    <row r="21" spans="1:40" ht="21" x14ac:dyDescent="0.35">
      <c r="A21" s="36" t="s">
        <v>45</v>
      </c>
      <c r="B21" s="64">
        <f t="shared" si="9"/>
        <v>493</v>
      </c>
      <c r="C21" s="38">
        <f t="shared" si="10"/>
        <v>9.0458715596330272E-2</v>
      </c>
      <c r="D21" s="37">
        <f>AK27</f>
        <v>269</v>
      </c>
      <c r="E21" s="38">
        <f t="shared" si="11"/>
        <v>0.54563894523326573</v>
      </c>
      <c r="F21" s="37">
        <f>AM27</f>
        <v>108</v>
      </c>
      <c r="G21" s="18">
        <f t="shared" si="12"/>
        <v>0.21906693711967545</v>
      </c>
      <c r="H21" s="37">
        <v>375</v>
      </c>
      <c r="I21" s="38">
        <f t="shared" si="13"/>
        <v>0.76064908722109537</v>
      </c>
      <c r="J21" s="41">
        <v>0.44791666666666669</v>
      </c>
      <c r="K21" s="37">
        <v>43</v>
      </c>
      <c r="L21" s="38">
        <f t="shared" si="14"/>
        <v>8.7221095334685597E-2</v>
      </c>
      <c r="M21" s="41">
        <v>0.60416666666666663</v>
      </c>
      <c r="N21" s="37">
        <v>50</v>
      </c>
      <c r="O21" s="38">
        <f t="shared" si="8"/>
        <v>0.10141987829614604</v>
      </c>
      <c r="P21" s="65"/>
      <c r="Q21" s="65"/>
      <c r="R21" s="65"/>
      <c r="S21" s="65"/>
      <c r="U21" s="34"/>
      <c r="V21">
        <f t="shared" si="15"/>
        <v>836</v>
      </c>
      <c r="W21" s="63" t="s">
        <v>42</v>
      </c>
      <c r="X21" s="63">
        <v>0</v>
      </c>
      <c r="Y21" s="63">
        <v>29</v>
      </c>
      <c r="Z21" s="63">
        <v>177</v>
      </c>
      <c r="AA21" s="63">
        <v>278</v>
      </c>
      <c r="AB21" s="63">
        <v>230</v>
      </c>
      <c r="AC21" s="63">
        <v>98</v>
      </c>
      <c r="AD21" s="63">
        <v>19</v>
      </c>
      <c r="AE21" s="63">
        <v>3</v>
      </c>
      <c r="AF21" s="63">
        <v>2</v>
      </c>
      <c r="AG21" s="63">
        <v>0</v>
      </c>
      <c r="AH21" s="63">
        <v>0</v>
      </c>
      <c r="AI21" s="63">
        <v>0</v>
      </c>
      <c r="AJ21" s="63">
        <v>0</v>
      </c>
      <c r="AK21" s="63">
        <f t="shared" si="16"/>
        <v>352</v>
      </c>
      <c r="AL21" s="63">
        <f>AK20+AK21</f>
        <v>693</v>
      </c>
      <c r="AM21">
        <f t="shared" si="17"/>
        <v>122</v>
      </c>
      <c r="AN21">
        <f>AM20+AM21</f>
        <v>187</v>
      </c>
    </row>
    <row r="22" spans="1:40" ht="21" x14ac:dyDescent="0.35">
      <c r="A22" s="27" t="s">
        <v>46</v>
      </c>
      <c r="B22" s="60">
        <f t="shared" si="9"/>
        <v>843</v>
      </c>
      <c r="C22" s="29">
        <f t="shared" si="10"/>
        <v>0.15467889908256879</v>
      </c>
      <c r="D22" s="28">
        <f>AK29</f>
        <v>446</v>
      </c>
      <c r="E22" s="29">
        <f t="shared" si="11"/>
        <v>0.52906287069988134</v>
      </c>
      <c r="F22" s="28">
        <f>AM29</f>
        <v>163</v>
      </c>
      <c r="G22" s="18">
        <f t="shared" si="12"/>
        <v>0.19335705812574139</v>
      </c>
      <c r="H22" s="28">
        <v>705</v>
      </c>
      <c r="I22" s="29">
        <f t="shared" si="13"/>
        <v>0.83629893238434161</v>
      </c>
      <c r="J22" s="59">
        <v>0.33333333333333331</v>
      </c>
      <c r="K22" s="28">
        <v>120</v>
      </c>
      <c r="L22" s="29">
        <f t="shared" si="14"/>
        <v>0.14234875444839859</v>
      </c>
      <c r="M22" s="59">
        <v>0.60416666666666663</v>
      </c>
      <c r="N22" s="28">
        <v>66</v>
      </c>
      <c r="O22" s="29">
        <f t="shared" si="8"/>
        <v>7.8291814946619215E-2</v>
      </c>
      <c r="P22" s="62"/>
      <c r="Q22" s="62"/>
      <c r="R22" s="62"/>
      <c r="S22" s="62"/>
      <c r="U22" s="34" t="s">
        <v>43</v>
      </c>
      <c r="V22">
        <f t="shared" si="15"/>
        <v>1093</v>
      </c>
      <c r="W22" t="s">
        <v>40</v>
      </c>
      <c r="X22">
        <v>0</v>
      </c>
      <c r="Y22">
        <v>9</v>
      </c>
      <c r="Z22">
        <v>158</v>
      </c>
      <c r="AA22">
        <v>521</v>
      </c>
      <c r="AB22">
        <v>332</v>
      </c>
      <c r="AC22">
        <v>57</v>
      </c>
      <c r="AD22">
        <v>14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f t="shared" si="16"/>
        <v>405</v>
      </c>
      <c r="AM22">
        <f t="shared" si="17"/>
        <v>73</v>
      </c>
    </row>
    <row r="23" spans="1:40" ht="21.75" thickBot="1" x14ac:dyDescent="0.4">
      <c r="A23" s="43" t="s">
        <v>47</v>
      </c>
      <c r="B23" s="66">
        <f t="shared" si="9"/>
        <v>866</v>
      </c>
      <c r="C23" s="67">
        <f t="shared" si="10"/>
        <v>0.15889908256880733</v>
      </c>
      <c r="D23" s="68">
        <f>AK31</f>
        <v>399</v>
      </c>
      <c r="E23" s="67">
        <f t="shared" si="11"/>
        <v>0.46073903002309469</v>
      </c>
      <c r="F23" s="68">
        <f>AM31</f>
        <v>111</v>
      </c>
      <c r="G23" s="69">
        <f t="shared" si="12"/>
        <v>0.12817551963048499</v>
      </c>
      <c r="H23" s="68">
        <v>715</v>
      </c>
      <c r="I23" s="67">
        <f t="shared" si="13"/>
        <v>0.82563510392609696</v>
      </c>
      <c r="J23" s="70">
        <v>0.32291666666666669</v>
      </c>
      <c r="K23" s="68">
        <v>118</v>
      </c>
      <c r="L23" s="67">
        <f t="shared" si="14"/>
        <v>0.13625866050808313</v>
      </c>
      <c r="M23" s="59">
        <v>0.71875</v>
      </c>
      <c r="N23" s="68">
        <v>59</v>
      </c>
      <c r="O23" s="67">
        <f t="shared" si="8"/>
        <v>6.8129330254041567E-2</v>
      </c>
      <c r="P23" s="62"/>
      <c r="Q23" s="62"/>
      <c r="R23" s="62"/>
      <c r="S23" s="62"/>
      <c r="U23" s="34"/>
      <c r="V23">
        <f t="shared" si="15"/>
        <v>916</v>
      </c>
      <c r="W23" s="63" t="s">
        <v>42</v>
      </c>
      <c r="X23" s="63">
        <v>0</v>
      </c>
      <c r="Y23" s="63">
        <v>27</v>
      </c>
      <c r="Z23" s="63">
        <v>167</v>
      </c>
      <c r="AA23" s="63">
        <v>318</v>
      </c>
      <c r="AB23" s="63">
        <v>296</v>
      </c>
      <c r="AC23" s="63">
        <v>85</v>
      </c>
      <c r="AD23" s="63">
        <v>20</v>
      </c>
      <c r="AE23" s="63">
        <v>2</v>
      </c>
      <c r="AF23" s="63">
        <v>1</v>
      </c>
      <c r="AG23" s="63">
        <v>0</v>
      </c>
      <c r="AH23" s="63">
        <v>0</v>
      </c>
      <c r="AI23" s="63">
        <v>0</v>
      </c>
      <c r="AJ23" s="63">
        <v>0</v>
      </c>
      <c r="AK23" s="63">
        <f t="shared" si="16"/>
        <v>404</v>
      </c>
      <c r="AL23" s="63">
        <f>AK22+AK23</f>
        <v>809</v>
      </c>
      <c r="AM23">
        <f t="shared" si="17"/>
        <v>108</v>
      </c>
      <c r="AN23">
        <f>AM22+AM23</f>
        <v>181</v>
      </c>
    </row>
    <row r="24" spans="1:40" ht="21.75" thickBot="1" x14ac:dyDescent="0.4">
      <c r="A24" s="71" t="s">
        <v>48</v>
      </c>
      <c r="B24" s="72">
        <f>SUM(B17:B23)</f>
        <v>5450</v>
      </c>
      <c r="C24" s="73">
        <f>SUM(C17:C23)</f>
        <v>0.99999999999999989</v>
      </c>
      <c r="D24" s="74">
        <f>SUM(D17:D23)</f>
        <v>2615</v>
      </c>
      <c r="E24" s="73">
        <f t="shared" si="11"/>
        <v>0.47981651376146789</v>
      </c>
      <c r="F24" s="74">
        <f>SUM(F17:F23)</f>
        <v>894</v>
      </c>
      <c r="G24" s="73">
        <f t="shared" si="12"/>
        <v>0.16403669724770642</v>
      </c>
      <c r="H24" s="74">
        <f>SUM(H17:H23)</f>
        <v>4447</v>
      </c>
      <c r="I24" s="73">
        <f t="shared" si="13"/>
        <v>0.81596330275229356</v>
      </c>
      <c r="J24" s="74"/>
      <c r="K24" s="74"/>
      <c r="L24" s="73">
        <f t="shared" si="14"/>
        <v>0</v>
      </c>
      <c r="M24" s="74"/>
      <c r="N24" s="74">
        <f>SUM(N17:N23)</f>
        <v>440</v>
      </c>
      <c r="O24" s="73">
        <f t="shared" si="8"/>
        <v>8.0733944954128445E-2</v>
      </c>
      <c r="P24" s="75"/>
      <c r="Q24" s="76"/>
      <c r="R24" s="76"/>
      <c r="S24" s="76"/>
      <c r="U24" s="42" t="s">
        <v>44</v>
      </c>
      <c r="V24">
        <f t="shared" si="15"/>
        <v>656</v>
      </c>
      <c r="W24" t="s">
        <v>40</v>
      </c>
      <c r="X24">
        <v>0</v>
      </c>
      <c r="Y24">
        <v>6</v>
      </c>
      <c r="Z24">
        <v>96</v>
      </c>
      <c r="AA24">
        <v>310</v>
      </c>
      <c r="AB24">
        <v>187</v>
      </c>
      <c r="AC24">
        <v>48</v>
      </c>
      <c r="AD24">
        <v>6</v>
      </c>
      <c r="AE24">
        <v>2</v>
      </c>
      <c r="AF24">
        <v>1</v>
      </c>
      <c r="AG24">
        <v>0</v>
      </c>
      <c r="AH24">
        <v>0</v>
      </c>
      <c r="AI24">
        <v>0</v>
      </c>
      <c r="AJ24">
        <v>0</v>
      </c>
      <c r="AK24">
        <f t="shared" si="16"/>
        <v>244</v>
      </c>
      <c r="AM24">
        <f t="shared" si="17"/>
        <v>57</v>
      </c>
    </row>
    <row r="25" spans="1:40" x14ac:dyDescent="0.25">
      <c r="C25" s="77"/>
      <c r="U25" s="42"/>
      <c r="V25">
        <f t="shared" si="15"/>
        <v>593</v>
      </c>
      <c r="W25" s="63" t="s">
        <v>42</v>
      </c>
      <c r="X25" s="63">
        <v>0</v>
      </c>
      <c r="Y25" s="63">
        <v>9</v>
      </c>
      <c r="Z25" s="63">
        <v>75</v>
      </c>
      <c r="AA25" s="63">
        <v>191</v>
      </c>
      <c r="AB25" s="63">
        <v>196</v>
      </c>
      <c r="AC25" s="63">
        <v>90</v>
      </c>
      <c r="AD25" s="63">
        <v>25</v>
      </c>
      <c r="AE25" s="63">
        <v>5</v>
      </c>
      <c r="AF25" s="63">
        <v>0</v>
      </c>
      <c r="AG25" s="63">
        <v>2</v>
      </c>
      <c r="AH25" s="63">
        <v>0</v>
      </c>
      <c r="AI25" s="63">
        <v>0</v>
      </c>
      <c r="AJ25" s="63">
        <v>0</v>
      </c>
      <c r="AK25" s="63">
        <f t="shared" si="16"/>
        <v>318</v>
      </c>
      <c r="AL25" s="63">
        <f>AK24+AK25</f>
        <v>562</v>
      </c>
      <c r="AM25">
        <f t="shared" si="17"/>
        <v>122</v>
      </c>
      <c r="AN25">
        <f>AM24+AM25</f>
        <v>179</v>
      </c>
    </row>
    <row r="26" spans="1:40" ht="24" thickBot="1" x14ac:dyDescent="0.4">
      <c r="A26" s="78" t="s">
        <v>83</v>
      </c>
      <c r="U26" s="42" t="s">
        <v>45</v>
      </c>
      <c r="V26">
        <f t="shared" si="15"/>
        <v>611</v>
      </c>
      <c r="W26" t="s">
        <v>40</v>
      </c>
      <c r="X26">
        <v>0</v>
      </c>
      <c r="Y26">
        <v>8</v>
      </c>
      <c r="Z26">
        <v>106</v>
      </c>
      <c r="AA26">
        <v>256</v>
      </c>
      <c r="AB26">
        <v>189</v>
      </c>
      <c r="AC26">
        <v>45</v>
      </c>
      <c r="AD26">
        <v>7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f t="shared" si="16"/>
        <v>241</v>
      </c>
      <c r="AM26">
        <f t="shared" si="17"/>
        <v>52</v>
      </c>
    </row>
    <row r="27" spans="1:40" ht="23.25" x14ac:dyDescent="0.35">
      <c r="A27" s="342" t="s">
        <v>84</v>
      </c>
      <c r="B27" s="79">
        <f>B24+B12</f>
        <v>12105</v>
      </c>
      <c r="C27" s="80" t="s">
        <v>85</v>
      </c>
      <c r="D27" s="80"/>
      <c r="E27" s="80"/>
      <c r="F27" s="80"/>
      <c r="G27" s="80"/>
      <c r="H27" s="80"/>
      <c r="I27" s="81"/>
      <c r="J27" s="82"/>
      <c r="K27" s="82"/>
      <c r="L27" s="82"/>
      <c r="M27" s="82"/>
      <c r="N27" s="83"/>
      <c r="U27" s="42"/>
      <c r="V27">
        <f t="shared" si="15"/>
        <v>493</v>
      </c>
      <c r="W27" s="63" t="s">
        <v>42</v>
      </c>
      <c r="X27" s="63">
        <v>0</v>
      </c>
      <c r="Y27" s="63">
        <v>4</v>
      </c>
      <c r="Z27" s="63">
        <v>67</v>
      </c>
      <c r="AA27" s="63">
        <v>153</v>
      </c>
      <c r="AB27" s="63">
        <v>161</v>
      </c>
      <c r="AC27" s="63">
        <v>84</v>
      </c>
      <c r="AD27" s="63">
        <v>21</v>
      </c>
      <c r="AE27" s="63">
        <v>1</v>
      </c>
      <c r="AF27" s="63">
        <v>2</v>
      </c>
      <c r="AG27" s="63">
        <v>0</v>
      </c>
      <c r="AH27" s="63">
        <v>0</v>
      </c>
      <c r="AI27" s="63">
        <v>0</v>
      </c>
      <c r="AJ27" s="63">
        <v>0</v>
      </c>
      <c r="AK27" s="63">
        <f t="shared" si="16"/>
        <v>269</v>
      </c>
      <c r="AL27" s="63">
        <f>AK26+AK27</f>
        <v>510</v>
      </c>
      <c r="AM27">
        <f t="shared" si="17"/>
        <v>108</v>
      </c>
      <c r="AN27">
        <f>AM26+AM27</f>
        <v>160</v>
      </c>
    </row>
    <row r="28" spans="1:40" ht="23.25" x14ac:dyDescent="0.35">
      <c r="A28" s="343"/>
      <c r="B28" s="84">
        <f>B12/B27</f>
        <v>0.54977282114828585</v>
      </c>
      <c r="C28" s="85" t="s">
        <v>86</v>
      </c>
      <c r="D28" s="85"/>
      <c r="E28" s="85"/>
      <c r="F28" s="85"/>
      <c r="G28" s="85"/>
      <c r="H28" s="85"/>
      <c r="I28" s="85"/>
      <c r="J28" s="76"/>
      <c r="K28" s="76"/>
      <c r="L28" s="76"/>
      <c r="M28" s="76"/>
      <c r="N28" s="86"/>
      <c r="U28" s="34" t="s">
        <v>46</v>
      </c>
      <c r="V28">
        <f t="shared" si="15"/>
        <v>1036</v>
      </c>
      <c r="W28" t="s">
        <v>40</v>
      </c>
      <c r="X28">
        <v>0</v>
      </c>
      <c r="Y28">
        <v>7</v>
      </c>
      <c r="Z28">
        <v>143</v>
      </c>
      <c r="AA28">
        <v>438</v>
      </c>
      <c r="AB28">
        <v>363</v>
      </c>
      <c r="AC28">
        <v>76</v>
      </c>
      <c r="AD28">
        <v>9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f t="shared" si="16"/>
        <v>448</v>
      </c>
      <c r="AM28">
        <f t="shared" si="17"/>
        <v>85</v>
      </c>
    </row>
    <row r="29" spans="1:40" ht="24" thickBot="1" x14ac:dyDescent="0.4">
      <c r="A29" s="344"/>
      <c r="B29" s="84">
        <f>B24/B27</f>
        <v>0.45022717885171415</v>
      </c>
      <c r="C29" s="85" t="s">
        <v>87</v>
      </c>
      <c r="D29" s="85"/>
      <c r="E29" s="85"/>
      <c r="F29" s="85"/>
      <c r="G29" s="85"/>
      <c r="H29" s="85"/>
      <c r="I29" s="85"/>
      <c r="J29" s="76" t="s">
        <v>13</v>
      </c>
      <c r="K29" s="76"/>
      <c r="L29" s="76"/>
      <c r="M29" s="76"/>
      <c r="N29" s="86"/>
      <c r="U29" s="48"/>
      <c r="V29">
        <f t="shared" si="15"/>
        <v>843</v>
      </c>
      <c r="W29" s="63" t="s">
        <v>42</v>
      </c>
      <c r="X29" s="63">
        <v>0</v>
      </c>
      <c r="Y29" s="63">
        <v>20</v>
      </c>
      <c r="Z29" s="63">
        <v>130</v>
      </c>
      <c r="AA29" s="63">
        <v>247</v>
      </c>
      <c r="AB29" s="63">
        <v>283</v>
      </c>
      <c r="AC29" s="63">
        <v>124</v>
      </c>
      <c r="AD29" s="63">
        <v>31</v>
      </c>
      <c r="AE29" s="63">
        <v>5</v>
      </c>
      <c r="AF29" s="63">
        <v>3</v>
      </c>
      <c r="AG29" s="63">
        <v>0</v>
      </c>
      <c r="AH29" s="63">
        <v>0</v>
      </c>
      <c r="AI29" s="63">
        <v>0</v>
      </c>
      <c r="AJ29" s="63">
        <v>0</v>
      </c>
      <c r="AK29" s="63">
        <f t="shared" si="16"/>
        <v>446</v>
      </c>
      <c r="AL29" s="63">
        <f>AK28+AK29</f>
        <v>894</v>
      </c>
      <c r="AM29">
        <f t="shared" si="17"/>
        <v>163</v>
      </c>
      <c r="AN29">
        <f>AM28+AM29</f>
        <v>248</v>
      </c>
    </row>
    <row r="30" spans="1:40" ht="24" thickBot="1" x14ac:dyDescent="0.4">
      <c r="A30" s="87"/>
      <c r="B30" s="88">
        <f>B12-B24</f>
        <v>1205</v>
      </c>
      <c r="C30" s="89" t="s">
        <v>88</v>
      </c>
      <c r="D30" s="89"/>
      <c r="E30" s="89"/>
      <c r="F30" s="89"/>
      <c r="G30" s="89"/>
      <c r="H30" s="89"/>
      <c r="I30" s="89"/>
      <c r="J30" s="90"/>
      <c r="K30" s="90"/>
      <c r="L30" s="90"/>
      <c r="M30" s="90"/>
      <c r="N30" s="91"/>
      <c r="U30" s="92" t="s">
        <v>47</v>
      </c>
      <c r="V30">
        <f t="shared" si="15"/>
        <v>1084</v>
      </c>
      <c r="W30" t="s">
        <v>40</v>
      </c>
      <c r="X30">
        <v>0</v>
      </c>
      <c r="Y30">
        <v>14</v>
      </c>
      <c r="Z30">
        <v>201</v>
      </c>
      <c r="AA30">
        <v>517</v>
      </c>
      <c r="AB30">
        <v>280</v>
      </c>
      <c r="AC30">
        <v>60</v>
      </c>
      <c r="AD30">
        <v>10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f t="shared" si="16"/>
        <v>352</v>
      </c>
      <c r="AM30">
        <f t="shared" si="17"/>
        <v>72</v>
      </c>
    </row>
    <row r="31" spans="1:40" ht="24" thickBot="1" x14ac:dyDescent="0.4">
      <c r="A31" s="93"/>
      <c r="B31" s="94"/>
      <c r="C31" s="93"/>
      <c r="D31" s="93"/>
      <c r="E31" s="93"/>
      <c r="F31" s="93"/>
      <c r="G31" s="93"/>
      <c r="H31" s="93"/>
      <c r="I31" s="93"/>
      <c r="U31" s="95"/>
      <c r="V31">
        <f t="shared" si="15"/>
        <v>866</v>
      </c>
      <c r="W31" s="63" t="s">
        <v>42</v>
      </c>
      <c r="X31" s="63">
        <v>0</v>
      </c>
      <c r="Y31" s="63">
        <v>30</v>
      </c>
      <c r="Z31" s="63">
        <v>162</v>
      </c>
      <c r="AA31" s="63">
        <v>275</v>
      </c>
      <c r="AB31" s="63">
        <v>288</v>
      </c>
      <c r="AC31" s="63">
        <v>89</v>
      </c>
      <c r="AD31" s="63">
        <v>19</v>
      </c>
      <c r="AE31" s="63">
        <v>3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f t="shared" si="16"/>
        <v>399</v>
      </c>
      <c r="AL31" s="63">
        <f>AK30+AK31</f>
        <v>751</v>
      </c>
      <c r="AM31">
        <f t="shared" si="17"/>
        <v>111</v>
      </c>
      <c r="AN31">
        <f>AM30+AM31</f>
        <v>183</v>
      </c>
    </row>
    <row r="32" spans="1:40" ht="24" thickBot="1" x14ac:dyDescent="0.4">
      <c r="A32" s="342" t="s">
        <v>89</v>
      </c>
      <c r="B32" s="96">
        <f>(SUM(B17:B19)+SUM(B22:B23))/5</f>
        <v>872.8</v>
      </c>
      <c r="C32" s="81" t="s">
        <v>90</v>
      </c>
      <c r="D32" s="81"/>
      <c r="E32" s="81"/>
      <c r="F32" s="81"/>
      <c r="G32" s="81"/>
      <c r="H32" s="81"/>
      <c r="I32" s="81"/>
      <c r="J32" s="82"/>
      <c r="K32" s="82"/>
      <c r="L32" s="82"/>
      <c r="M32" s="82"/>
      <c r="N32" s="83"/>
      <c r="U32" s="97" t="s">
        <v>91</v>
      </c>
      <c r="V32" s="98">
        <f>SUM(V18:V31)</f>
        <v>12105</v>
      </c>
      <c r="W32" s="98"/>
      <c r="X32" s="98">
        <f>SUM(X18:X31)</f>
        <v>0</v>
      </c>
      <c r="Y32" s="98">
        <f t="shared" ref="Y32:AJ32" si="18">SUM(Y18:Y31)</f>
        <v>224</v>
      </c>
      <c r="Z32" s="98">
        <f t="shared" si="18"/>
        <v>2012</v>
      </c>
      <c r="AA32" s="98">
        <f t="shared" si="18"/>
        <v>4800</v>
      </c>
      <c r="AB32" s="98">
        <f t="shared" si="18"/>
        <v>3685</v>
      </c>
      <c r="AC32" s="98">
        <f t="shared" si="18"/>
        <v>1111</v>
      </c>
      <c r="AD32" s="98">
        <f t="shared" si="18"/>
        <v>235</v>
      </c>
      <c r="AE32" s="98">
        <f t="shared" si="18"/>
        <v>27</v>
      </c>
      <c r="AF32" s="98">
        <f t="shared" si="18"/>
        <v>9</v>
      </c>
      <c r="AG32" s="98">
        <f t="shared" si="18"/>
        <v>2</v>
      </c>
      <c r="AH32" s="98">
        <f t="shared" si="18"/>
        <v>0</v>
      </c>
      <c r="AI32" s="98">
        <f t="shared" si="18"/>
        <v>0</v>
      </c>
      <c r="AJ32" s="98">
        <f t="shared" si="18"/>
        <v>0</v>
      </c>
      <c r="AK32" s="98">
        <f t="shared" si="16"/>
        <v>5069</v>
      </c>
      <c r="AL32" s="98">
        <f>SUM(AL19:AL31)</f>
        <v>5069</v>
      </c>
      <c r="AM32" s="98">
        <f>SUM(AM18:AM31)</f>
        <v>1384</v>
      </c>
      <c r="AN32" s="99">
        <f>SUM(AN18:AN31)</f>
        <v>1384</v>
      </c>
    </row>
    <row r="33" spans="1:23" ht="23.25" x14ac:dyDescent="0.35">
      <c r="A33" s="343"/>
      <c r="B33" s="100">
        <f>(SUM(B5:B7)+SUM(B10:B11))/5</f>
        <v>1077.5999999999999</v>
      </c>
      <c r="C33" s="85" t="s">
        <v>92</v>
      </c>
      <c r="D33" s="85"/>
      <c r="E33" s="85"/>
      <c r="F33" s="85"/>
      <c r="G33" s="85"/>
      <c r="H33" s="85"/>
      <c r="I33" s="85"/>
      <c r="J33" s="76"/>
      <c r="K33" s="76"/>
      <c r="L33" s="76"/>
      <c r="M33" s="76"/>
      <c r="N33" s="86"/>
      <c r="U33" t="s">
        <v>93</v>
      </c>
      <c r="V33">
        <f>SUM(AC32:AJ32)</f>
        <v>1384</v>
      </c>
      <c r="W33">
        <f>V33/V32</f>
        <v>0.11433292028087567</v>
      </c>
    </row>
    <row r="34" spans="1:23" ht="23.25" x14ac:dyDescent="0.35">
      <c r="A34" s="344"/>
      <c r="B34" s="101">
        <f>SUM(B32:B33)</f>
        <v>1950.3999999999999</v>
      </c>
      <c r="C34" s="102" t="s">
        <v>94</v>
      </c>
      <c r="D34" s="102"/>
      <c r="E34" s="102"/>
      <c r="F34" s="102"/>
      <c r="G34" s="102"/>
      <c r="H34" s="102"/>
      <c r="I34" s="85"/>
      <c r="J34" s="76"/>
      <c r="K34" s="76"/>
      <c r="L34" s="76"/>
      <c r="M34" s="76"/>
      <c r="N34" s="86"/>
      <c r="U34" t="s">
        <v>95</v>
      </c>
      <c r="V34">
        <f>SUM(AB32:AJ32)</f>
        <v>5069</v>
      </c>
      <c r="W34">
        <f>V34/V32</f>
        <v>0.41875258157786038</v>
      </c>
    </row>
    <row r="35" spans="1:23" ht="24" thickBot="1" x14ac:dyDescent="0.4">
      <c r="A35" s="87"/>
      <c r="B35" s="103">
        <f>(B34-B39)/B39</f>
        <v>0.65779855503612394</v>
      </c>
      <c r="C35" s="104" t="s">
        <v>96</v>
      </c>
      <c r="D35" s="104"/>
      <c r="E35" s="104"/>
      <c r="F35" s="104"/>
      <c r="G35" s="104"/>
      <c r="H35" s="104"/>
      <c r="I35" s="89"/>
      <c r="J35" s="90"/>
      <c r="K35" s="90"/>
      <c r="L35" s="90"/>
      <c r="M35" s="90"/>
      <c r="N35" s="91"/>
    </row>
    <row r="36" spans="1:23" ht="24" thickBot="1" x14ac:dyDescent="0.4">
      <c r="A36" s="93"/>
      <c r="B36" s="105"/>
      <c r="C36" s="93"/>
      <c r="D36" s="93"/>
      <c r="E36" s="93"/>
      <c r="F36" s="93"/>
      <c r="G36" s="93"/>
      <c r="H36" s="93"/>
      <c r="I36" s="93"/>
    </row>
    <row r="37" spans="1:23" ht="23.25" x14ac:dyDescent="0.35">
      <c r="A37" s="342" t="s">
        <v>97</v>
      </c>
      <c r="B37" s="96">
        <f>SUM(B8:B9)/2</f>
        <v>633.5</v>
      </c>
      <c r="C37" s="81" t="s">
        <v>98</v>
      </c>
      <c r="D37" s="81"/>
      <c r="E37" s="81"/>
      <c r="F37" s="81"/>
      <c r="G37" s="81"/>
      <c r="H37" s="81"/>
      <c r="I37" s="81"/>
      <c r="J37" s="82"/>
      <c r="K37" s="82"/>
      <c r="L37" s="82"/>
      <c r="M37" s="82"/>
      <c r="N37" s="83"/>
    </row>
    <row r="38" spans="1:23" ht="23.25" x14ac:dyDescent="0.35">
      <c r="A38" s="343"/>
      <c r="B38" s="100">
        <f>SUM(B20:B21)/2</f>
        <v>543</v>
      </c>
      <c r="C38" s="85" t="s">
        <v>99</v>
      </c>
      <c r="D38" s="85"/>
      <c r="E38" s="85"/>
      <c r="F38" s="85"/>
      <c r="G38" s="85"/>
      <c r="H38" s="85"/>
      <c r="I38" s="85"/>
      <c r="J38" s="76"/>
      <c r="K38" s="76"/>
      <c r="L38" s="76"/>
      <c r="M38" s="76"/>
      <c r="N38" s="86"/>
    </row>
    <row r="39" spans="1:23" ht="24" thickBot="1" x14ac:dyDescent="0.4">
      <c r="A39" s="345"/>
      <c r="B39" s="106">
        <f>SUM(B37:B38)</f>
        <v>1176.5</v>
      </c>
      <c r="C39" s="104" t="s">
        <v>100</v>
      </c>
      <c r="D39" s="104"/>
      <c r="E39" s="104"/>
      <c r="F39" s="104"/>
      <c r="G39" s="104"/>
      <c r="H39" s="104"/>
      <c r="I39" s="104"/>
      <c r="J39" s="90"/>
      <c r="K39" s="90"/>
      <c r="L39" s="90"/>
      <c r="M39" s="90"/>
      <c r="N39" s="91"/>
    </row>
    <row r="40" spans="1:23" ht="24" thickBot="1" x14ac:dyDescent="0.4">
      <c r="A40" s="93"/>
      <c r="B40" s="105"/>
      <c r="C40" s="93"/>
      <c r="D40" s="93"/>
      <c r="E40" s="93"/>
      <c r="F40" s="93"/>
      <c r="G40" s="93"/>
      <c r="H40" s="93"/>
      <c r="I40" s="93"/>
    </row>
    <row r="41" spans="1:23" ht="23.25" x14ac:dyDescent="0.35">
      <c r="A41" s="342" t="s">
        <v>101</v>
      </c>
      <c r="B41" s="79">
        <f>D24+D12</f>
        <v>5069</v>
      </c>
      <c r="C41" s="80" t="s">
        <v>102</v>
      </c>
      <c r="D41" s="81"/>
      <c r="E41" s="81"/>
      <c r="F41" s="81"/>
      <c r="G41" s="81"/>
      <c r="H41" s="81"/>
      <c r="I41" s="81"/>
      <c r="J41" s="82"/>
      <c r="K41" s="82"/>
      <c r="L41" s="82"/>
      <c r="M41" s="82"/>
      <c r="N41" s="83"/>
    </row>
    <row r="42" spans="1:23" ht="23.25" x14ac:dyDescent="0.35">
      <c r="A42" s="343"/>
      <c r="B42" s="107">
        <f>B41/B27</f>
        <v>0.41875258157786038</v>
      </c>
      <c r="C42" s="102" t="s">
        <v>103</v>
      </c>
      <c r="D42" s="85"/>
      <c r="E42" s="85"/>
      <c r="F42" s="85"/>
      <c r="G42" s="85"/>
      <c r="H42" s="85"/>
      <c r="I42" s="85"/>
      <c r="J42" s="76"/>
      <c r="K42" s="76"/>
      <c r="L42" s="76"/>
      <c r="M42" s="76"/>
      <c r="N42" s="86"/>
    </row>
    <row r="43" spans="1:23" ht="23.25" x14ac:dyDescent="0.35">
      <c r="A43" s="108"/>
      <c r="B43" s="109"/>
      <c r="C43" s="102"/>
      <c r="D43" s="85"/>
      <c r="E43" s="85"/>
      <c r="F43" s="85"/>
      <c r="G43" s="85"/>
      <c r="H43" s="85"/>
      <c r="I43" s="85"/>
      <c r="J43" s="76"/>
      <c r="K43" s="76"/>
      <c r="L43" s="76"/>
      <c r="M43" s="76"/>
      <c r="N43" s="86"/>
    </row>
    <row r="44" spans="1:23" ht="23.25" x14ac:dyDescent="0.35">
      <c r="A44" s="108"/>
      <c r="B44" s="101">
        <f>V33</f>
        <v>1384</v>
      </c>
      <c r="C44" s="102" t="s">
        <v>104</v>
      </c>
      <c r="D44" s="85"/>
      <c r="E44" s="85"/>
      <c r="F44" s="85"/>
      <c r="G44" s="85"/>
      <c r="H44" s="85"/>
      <c r="I44" s="85"/>
      <c r="J44" s="76"/>
      <c r="K44" s="76"/>
      <c r="L44" s="76"/>
      <c r="M44" s="76"/>
      <c r="N44" s="86"/>
    </row>
    <row r="45" spans="1:23" ht="24" thickBot="1" x14ac:dyDescent="0.4">
      <c r="A45" s="87"/>
      <c r="B45" s="103">
        <f>B44/B27</f>
        <v>0.11433292028087567</v>
      </c>
      <c r="C45" s="104" t="s">
        <v>105</v>
      </c>
      <c r="D45" s="89"/>
      <c r="E45" s="89"/>
      <c r="F45" s="89"/>
      <c r="G45" s="89"/>
      <c r="H45" s="89"/>
      <c r="I45" s="89"/>
      <c r="J45" s="90"/>
      <c r="K45" s="90"/>
      <c r="L45" s="90"/>
      <c r="M45" s="90"/>
      <c r="N45" s="91"/>
    </row>
    <row r="46" spans="1:23" ht="23.25" x14ac:dyDescent="0.35">
      <c r="A46" s="93"/>
    </row>
    <row r="47" spans="1:23" ht="23.25" x14ac:dyDescent="0.35">
      <c r="A47" s="93"/>
    </row>
    <row r="48" spans="1:23" ht="23.25" x14ac:dyDescent="0.35">
      <c r="A48" s="93"/>
    </row>
  </sheetData>
  <mergeCells count="4">
    <mergeCell ref="A27:A29"/>
    <mergeCell ref="A32:A34"/>
    <mergeCell ref="A37:A39"/>
    <mergeCell ref="A41:A42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view="pageBreakPreview" zoomScale="60" zoomScaleNormal="100" workbookViewId="0">
      <selection activeCell="N14" sqref="N14:P15"/>
    </sheetView>
  </sheetViews>
  <sheetFormatPr defaultRowHeight="15" x14ac:dyDescent="0.25"/>
  <cols>
    <col min="1" max="1" width="15.140625" customWidth="1"/>
    <col min="2" max="2" width="11.28515625" customWidth="1"/>
    <col min="3" max="3" width="12.5703125" customWidth="1"/>
    <col min="4" max="9" width="9.42578125" bestFit="1" customWidth="1"/>
    <col min="10" max="10" width="12.42578125" bestFit="1" customWidth="1"/>
    <col min="11" max="12" width="9.42578125" bestFit="1" customWidth="1"/>
    <col min="13" max="13" width="12.42578125" bestFit="1" customWidth="1"/>
    <col min="14" max="15" width="9.42578125" bestFit="1" customWidth="1"/>
    <col min="20" max="20" width="6.7109375" customWidth="1"/>
    <col min="21" max="24" width="7.5703125" customWidth="1"/>
    <col min="25" max="25" width="15.42578125" customWidth="1"/>
    <col min="26" max="27" width="10.140625" customWidth="1"/>
  </cols>
  <sheetData>
    <row r="1" spans="1:39" ht="18.75" x14ac:dyDescent="0.3">
      <c r="A1" s="5" t="s">
        <v>106</v>
      </c>
      <c r="B1" s="5"/>
      <c r="C1" s="5"/>
      <c r="D1" s="5" t="s">
        <v>107</v>
      </c>
      <c r="E1" s="8"/>
      <c r="F1" s="8"/>
    </row>
    <row r="2" spans="1:39" ht="18.75" x14ac:dyDescent="0.3">
      <c r="A2" s="5" t="s">
        <v>108</v>
      </c>
      <c r="B2" s="5"/>
      <c r="C2" s="5"/>
      <c r="D2" s="5"/>
      <c r="E2" s="8"/>
      <c r="F2" s="8"/>
    </row>
    <row r="3" spans="1:39" ht="19.5" thickBot="1" x14ac:dyDescent="0.35">
      <c r="A3" s="5" t="s">
        <v>109</v>
      </c>
      <c r="B3" s="1"/>
      <c r="C3" s="1"/>
      <c r="D3" s="1"/>
    </row>
    <row r="4" spans="1:39" s="15" customFormat="1" ht="60.75" thickBot="1" x14ac:dyDescent="0.3">
      <c r="A4" s="110"/>
      <c r="B4" s="111" t="s">
        <v>19</v>
      </c>
      <c r="C4" s="111" t="s">
        <v>20</v>
      </c>
      <c r="D4" s="111" t="s">
        <v>21</v>
      </c>
      <c r="E4" s="111" t="s">
        <v>22</v>
      </c>
      <c r="F4" s="111" t="s">
        <v>23</v>
      </c>
      <c r="G4" s="111" t="s">
        <v>24</v>
      </c>
      <c r="H4" s="111" t="s">
        <v>25</v>
      </c>
      <c r="I4" s="111" t="s">
        <v>26</v>
      </c>
      <c r="J4" s="111" t="s">
        <v>27</v>
      </c>
      <c r="K4" s="111" t="s">
        <v>28</v>
      </c>
      <c r="L4" s="111" t="s">
        <v>29</v>
      </c>
      <c r="M4" s="111" t="s">
        <v>30</v>
      </c>
      <c r="N4" s="111" t="s">
        <v>31</v>
      </c>
      <c r="O4" s="111" t="s">
        <v>32</v>
      </c>
      <c r="P4" s="14"/>
      <c r="Q4" s="14" t="s">
        <v>33</v>
      </c>
      <c r="R4" s="14" t="s">
        <v>34</v>
      </c>
      <c r="S4" s="14" t="s">
        <v>35</v>
      </c>
      <c r="V4" s="15" t="s">
        <v>36</v>
      </c>
      <c r="W4" s="15" t="s">
        <v>37</v>
      </c>
      <c r="X4" s="15" t="s">
        <v>38</v>
      </c>
    </row>
    <row r="5" spans="1:39" ht="18.75" x14ac:dyDescent="0.3">
      <c r="A5" s="26" t="s">
        <v>39</v>
      </c>
      <c r="B5" s="112">
        <f t="shared" ref="B5:B11" si="0">W5</f>
        <v>358</v>
      </c>
      <c r="C5" s="113">
        <f t="shared" ref="C5:C12" si="1">B5/$B$12</f>
        <v>0.15201698513800424</v>
      </c>
      <c r="D5" s="114">
        <f>Q5</f>
        <v>111</v>
      </c>
      <c r="E5" s="115">
        <f t="shared" ref="E5:E12" si="2">D5/B5</f>
        <v>0.31005586592178769</v>
      </c>
      <c r="F5" s="114">
        <f>S5</f>
        <v>34</v>
      </c>
      <c r="G5" s="113">
        <f t="shared" ref="G5:G12" si="3">F5/B5</f>
        <v>9.4972067039106142E-2</v>
      </c>
      <c r="H5" s="112">
        <v>294</v>
      </c>
      <c r="I5" s="113">
        <f t="shared" ref="I5:I12" si="4">H5/B5</f>
        <v>0.82122905027932958</v>
      </c>
      <c r="J5" s="116">
        <v>0.40625</v>
      </c>
      <c r="K5" s="112">
        <v>44</v>
      </c>
      <c r="L5" s="115">
        <f t="shared" ref="L5:L12" si="5">K5/B5</f>
        <v>0.12290502793296089</v>
      </c>
      <c r="M5" s="117">
        <v>0.71875</v>
      </c>
      <c r="N5" s="118">
        <v>32</v>
      </c>
      <c r="O5" s="113">
        <f t="shared" ref="O5:O12" si="6">N5/B5</f>
        <v>8.9385474860335198E-2</v>
      </c>
      <c r="P5" t="s">
        <v>110</v>
      </c>
      <c r="Q5" s="24">
        <v>111</v>
      </c>
      <c r="R5" s="24"/>
      <c r="S5" s="24">
        <v>34</v>
      </c>
      <c r="T5" s="25"/>
      <c r="U5" s="26" t="s">
        <v>39</v>
      </c>
      <c r="V5">
        <f>V19</f>
        <v>306</v>
      </c>
      <c r="W5">
        <f>V18</f>
        <v>358</v>
      </c>
      <c r="X5">
        <f>SUM(V5:W5)</f>
        <v>664</v>
      </c>
    </row>
    <row r="6" spans="1:39" ht="18.75" x14ac:dyDescent="0.3">
      <c r="A6" s="34" t="s">
        <v>41</v>
      </c>
      <c r="B6" s="119">
        <f t="shared" si="0"/>
        <v>399</v>
      </c>
      <c r="C6" s="120">
        <f t="shared" si="1"/>
        <v>0.16942675159235668</v>
      </c>
      <c r="D6" s="121">
        <f>Q7</f>
        <v>76</v>
      </c>
      <c r="E6" s="122">
        <f t="shared" si="2"/>
        <v>0.19047619047619047</v>
      </c>
      <c r="F6" s="121">
        <f>S7</f>
        <v>15</v>
      </c>
      <c r="G6" s="120">
        <f t="shared" si="3"/>
        <v>3.7593984962406013E-2</v>
      </c>
      <c r="H6" s="119">
        <v>327</v>
      </c>
      <c r="I6" s="120">
        <f t="shared" si="4"/>
        <v>0.81954887218045114</v>
      </c>
      <c r="J6" s="123">
        <v>0.3125</v>
      </c>
      <c r="K6" s="119">
        <v>53</v>
      </c>
      <c r="L6" s="122">
        <f t="shared" si="5"/>
        <v>0.13283208020050125</v>
      </c>
      <c r="M6" s="117">
        <v>0.73958333333333337</v>
      </c>
      <c r="N6" s="118">
        <v>41</v>
      </c>
      <c r="O6" s="120">
        <f t="shared" si="6"/>
        <v>0.10275689223057644</v>
      </c>
      <c r="P6" s="63" t="s">
        <v>111</v>
      </c>
      <c r="Q6" s="33">
        <v>49</v>
      </c>
      <c r="R6" s="24">
        <v>160</v>
      </c>
      <c r="S6" s="24">
        <v>9</v>
      </c>
      <c r="T6" s="25">
        <v>43</v>
      </c>
      <c r="U6" s="34" t="s">
        <v>41</v>
      </c>
      <c r="V6">
        <f>V21</f>
        <v>369</v>
      </c>
      <c r="W6">
        <f>V20</f>
        <v>399</v>
      </c>
      <c r="X6">
        <f t="shared" ref="X6:X12" si="7">SUM(V6:W6)</f>
        <v>768</v>
      </c>
    </row>
    <row r="7" spans="1:39" ht="18.75" x14ac:dyDescent="0.3">
      <c r="A7" s="34" t="s">
        <v>43</v>
      </c>
      <c r="B7" s="119">
        <f t="shared" si="0"/>
        <v>352</v>
      </c>
      <c r="C7" s="120">
        <f t="shared" si="1"/>
        <v>0.1494692144373673</v>
      </c>
      <c r="D7" s="121">
        <f>Q9</f>
        <v>126</v>
      </c>
      <c r="E7" s="122">
        <f t="shared" si="2"/>
        <v>0.35795454545454547</v>
      </c>
      <c r="F7" s="121">
        <f>S9</f>
        <v>29</v>
      </c>
      <c r="G7" s="120">
        <f t="shared" si="3"/>
        <v>8.2386363636363633E-2</v>
      </c>
      <c r="H7" s="119">
        <v>297</v>
      </c>
      <c r="I7" s="120">
        <f t="shared" si="4"/>
        <v>0.84375</v>
      </c>
      <c r="J7" s="123">
        <v>0.36458333333333331</v>
      </c>
      <c r="K7" s="119">
        <v>49</v>
      </c>
      <c r="L7" s="122">
        <f t="shared" si="5"/>
        <v>0.13920454545454544</v>
      </c>
      <c r="M7" s="117">
        <v>0.70833333333333337</v>
      </c>
      <c r="N7" s="118">
        <v>28</v>
      </c>
      <c r="O7" s="120">
        <f t="shared" si="6"/>
        <v>7.9545454545454544E-2</v>
      </c>
      <c r="P7" t="s">
        <v>110</v>
      </c>
      <c r="Q7" s="35">
        <v>76</v>
      </c>
      <c r="R7" s="35"/>
      <c r="S7" s="35">
        <v>15</v>
      </c>
      <c r="T7" s="25"/>
      <c r="U7" s="34" t="s">
        <v>43</v>
      </c>
      <c r="V7">
        <f>V23</f>
        <v>361</v>
      </c>
      <c r="W7">
        <f>V22</f>
        <v>352</v>
      </c>
      <c r="X7">
        <f t="shared" si="7"/>
        <v>713</v>
      </c>
    </row>
    <row r="8" spans="1:39" ht="18.75" x14ac:dyDescent="0.3">
      <c r="A8" s="42" t="s">
        <v>44</v>
      </c>
      <c r="B8" s="124">
        <f t="shared" si="0"/>
        <v>304</v>
      </c>
      <c r="C8" s="125">
        <f t="shared" si="1"/>
        <v>0.12908704883227176</v>
      </c>
      <c r="D8" s="126">
        <f>Q11</f>
        <v>162</v>
      </c>
      <c r="E8" s="127">
        <f t="shared" si="2"/>
        <v>0.53289473684210531</v>
      </c>
      <c r="F8" s="126">
        <f>S11</f>
        <v>53</v>
      </c>
      <c r="G8" s="125">
        <f t="shared" si="3"/>
        <v>0.17434210526315788</v>
      </c>
      <c r="H8" s="124">
        <v>268</v>
      </c>
      <c r="I8" s="125">
        <f t="shared" si="4"/>
        <v>0.88157894736842102</v>
      </c>
      <c r="J8" s="128">
        <v>0.36458333333333331</v>
      </c>
      <c r="K8" s="124">
        <v>49</v>
      </c>
      <c r="L8" s="127">
        <f t="shared" si="5"/>
        <v>0.16118421052631579</v>
      </c>
      <c r="M8" s="128">
        <v>0.58333333333333337</v>
      </c>
      <c r="N8" s="124">
        <v>35</v>
      </c>
      <c r="O8" s="125">
        <f t="shared" si="6"/>
        <v>0.11513157894736842</v>
      </c>
      <c r="P8" s="63" t="s">
        <v>111</v>
      </c>
      <c r="Q8" s="33">
        <v>38</v>
      </c>
      <c r="R8" s="35">
        <v>114</v>
      </c>
      <c r="S8" s="35">
        <v>5</v>
      </c>
      <c r="T8" s="25">
        <v>20</v>
      </c>
      <c r="U8" s="42" t="s">
        <v>44</v>
      </c>
      <c r="V8">
        <f>X25</f>
        <v>270</v>
      </c>
      <c r="W8">
        <f>V24</f>
        <v>304</v>
      </c>
      <c r="X8">
        <f t="shared" si="7"/>
        <v>574</v>
      </c>
    </row>
    <row r="9" spans="1:39" ht="18.75" x14ac:dyDescent="0.3">
      <c r="A9" s="42" t="s">
        <v>45</v>
      </c>
      <c r="B9" s="124">
        <f t="shared" si="0"/>
        <v>247</v>
      </c>
      <c r="C9" s="125">
        <f t="shared" si="1"/>
        <v>0.10488322717622081</v>
      </c>
      <c r="D9" s="126">
        <f>Q13</f>
        <v>134</v>
      </c>
      <c r="E9" s="127">
        <f t="shared" si="2"/>
        <v>0.54251012145748989</v>
      </c>
      <c r="F9" s="126">
        <f>S13</f>
        <v>61</v>
      </c>
      <c r="G9" s="125">
        <f t="shared" si="3"/>
        <v>0.24696356275303644</v>
      </c>
      <c r="H9" s="124">
        <v>193</v>
      </c>
      <c r="I9" s="125">
        <f t="shared" si="4"/>
        <v>0.78137651821862353</v>
      </c>
      <c r="J9" s="128">
        <v>0.27083333333333331</v>
      </c>
      <c r="K9" s="124">
        <v>45</v>
      </c>
      <c r="L9" s="127">
        <f t="shared" si="5"/>
        <v>0.18218623481781376</v>
      </c>
      <c r="M9" s="128">
        <v>0.875</v>
      </c>
      <c r="N9" s="124">
        <v>31</v>
      </c>
      <c r="O9" s="125">
        <f t="shared" si="6"/>
        <v>0.12550607287449392</v>
      </c>
      <c r="P9" t="s">
        <v>110</v>
      </c>
      <c r="Q9" s="24">
        <v>126</v>
      </c>
      <c r="R9" s="24"/>
      <c r="S9" s="24">
        <v>29</v>
      </c>
      <c r="T9" s="25"/>
      <c r="U9" s="42" t="s">
        <v>45</v>
      </c>
      <c r="V9">
        <f>Z27</f>
        <v>220</v>
      </c>
      <c r="W9">
        <f>Z26</f>
        <v>247</v>
      </c>
      <c r="X9">
        <f t="shared" si="7"/>
        <v>467</v>
      </c>
    </row>
    <row r="10" spans="1:39" ht="18.75" x14ac:dyDescent="0.3">
      <c r="A10" s="34" t="s">
        <v>46</v>
      </c>
      <c r="B10" s="119">
        <f t="shared" si="0"/>
        <v>314</v>
      </c>
      <c r="C10" s="120">
        <f t="shared" si="1"/>
        <v>0.13333333333333333</v>
      </c>
      <c r="D10" s="121">
        <f>Q15</f>
        <v>102</v>
      </c>
      <c r="E10" s="122">
        <f t="shared" si="2"/>
        <v>0.32484076433121017</v>
      </c>
      <c r="F10" s="121">
        <f>S15</f>
        <v>35</v>
      </c>
      <c r="G10" s="120">
        <f t="shared" si="3"/>
        <v>0.11146496815286625</v>
      </c>
      <c r="H10" s="119">
        <v>251</v>
      </c>
      <c r="I10" s="120">
        <f t="shared" si="4"/>
        <v>0.79936305732484081</v>
      </c>
      <c r="J10" s="123">
        <v>0.32291666666666669</v>
      </c>
      <c r="K10" s="119">
        <v>37</v>
      </c>
      <c r="L10" s="122">
        <f t="shared" si="5"/>
        <v>0.1178343949044586</v>
      </c>
      <c r="M10" s="117">
        <v>0.64583333333333337</v>
      </c>
      <c r="N10" s="119">
        <v>31</v>
      </c>
      <c r="O10" s="120">
        <f t="shared" si="6"/>
        <v>9.8726114649681534E-2</v>
      </c>
      <c r="P10" s="63" t="s">
        <v>111</v>
      </c>
      <c r="Q10" s="24">
        <v>56</v>
      </c>
      <c r="R10" s="24">
        <v>182</v>
      </c>
      <c r="S10" s="24">
        <v>6</v>
      </c>
      <c r="T10" s="25">
        <v>35</v>
      </c>
      <c r="U10" s="34" t="s">
        <v>46</v>
      </c>
      <c r="V10">
        <f>Z29</f>
        <v>255</v>
      </c>
      <c r="W10">
        <f>Z28</f>
        <v>314</v>
      </c>
      <c r="X10">
        <f t="shared" si="7"/>
        <v>569</v>
      </c>
    </row>
    <row r="11" spans="1:39" ht="18.75" x14ac:dyDescent="0.3">
      <c r="A11" s="48" t="s">
        <v>47</v>
      </c>
      <c r="B11" s="118">
        <f t="shared" si="0"/>
        <v>381</v>
      </c>
      <c r="C11" s="120">
        <f t="shared" si="1"/>
        <v>0.16178343949044585</v>
      </c>
      <c r="D11" s="129">
        <f>Q17</f>
        <v>103</v>
      </c>
      <c r="E11" s="130">
        <f t="shared" si="2"/>
        <v>0.27034120734908135</v>
      </c>
      <c r="F11" s="129">
        <f>S17</f>
        <v>27</v>
      </c>
      <c r="G11" s="120">
        <f t="shared" si="3"/>
        <v>7.0866141732283464E-2</v>
      </c>
      <c r="H11" s="118">
        <v>321</v>
      </c>
      <c r="I11" s="120">
        <f t="shared" si="4"/>
        <v>0.84251968503937003</v>
      </c>
      <c r="J11" s="117">
        <v>0.38541666666666669</v>
      </c>
      <c r="K11" s="118">
        <v>54</v>
      </c>
      <c r="L11" s="130">
        <f t="shared" si="5"/>
        <v>0.14173228346456693</v>
      </c>
      <c r="M11" s="117">
        <v>0.64583333333333337</v>
      </c>
      <c r="N11" s="131">
        <v>32</v>
      </c>
      <c r="O11" s="120">
        <f t="shared" si="6"/>
        <v>8.3989501312335957E-2</v>
      </c>
      <c r="P11" t="s">
        <v>110</v>
      </c>
      <c r="Q11" s="47">
        <v>162</v>
      </c>
      <c r="R11" s="47"/>
      <c r="S11" s="47">
        <v>53</v>
      </c>
      <c r="T11" s="25"/>
      <c r="U11" s="48" t="s">
        <v>47</v>
      </c>
      <c r="V11">
        <f>Z31</f>
        <v>342</v>
      </c>
      <c r="W11">
        <f>Z30</f>
        <v>381</v>
      </c>
      <c r="X11">
        <f t="shared" si="7"/>
        <v>723</v>
      </c>
    </row>
    <row r="12" spans="1:39" ht="19.5" thickBot="1" x14ac:dyDescent="0.35">
      <c r="A12" s="53" t="s">
        <v>48</v>
      </c>
      <c r="B12" s="132">
        <f>SUM(B5:B11)</f>
        <v>2355</v>
      </c>
      <c r="C12" s="133">
        <f t="shared" si="1"/>
        <v>1</v>
      </c>
      <c r="D12" s="132">
        <f>SUM(D5:D11)</f>
        <v>814</v>
      </c>
      <c r="E12" s="134">
        <f t="shared" si="2"/>
        <v>0.34564755838641187</v>
      </c>
      <c r="F12" s="132">
        <f>SUM(F5:F11)</f>
        <v>254</v>
      </c>
      <c r="G12" s="133">
        <f t="shared" si="3"/>
        <v>0.10785562632696391</v>
      </c>
      <c r="H12" s="132">
        <f>SUM(H5:H11)</f>
        <v>1951</v>
      </c>
      <c r="I12" s="133">
        <f t="shared" si="4"/>
        <v>0.82845010615711256</v>
      </c>
      <c r="J12" s="132"/>
      <c r="K12" s="132">
        <f>SUM(K5:K11)</f>
        <v>331</v>
      </c>
      <c r="L12" s="134">
        <f t="shared" si="5"/>
        <v>0.140552016985138</v>
      </c>
      <c r="M12" s="132"/>
      <c r="N12" s="132">
        <f>SUM(N5:N11)</f>
        <v>230</v>
      </c>
      <c r="O12" s="134">
        <f t="shared" si="6"/>
        <v>9.7664543524416142E-2</v>
      </c>
      <c r="P12" s="63" t="s">
        <v>111</v>
      </c>
      <c r="Q12" s="24">
        <v>96</v>
      </c>
      <c r="R12" s="25">
        <v>258</v>
      </c>
      <c r="S12" s="25">
        <v>21</v>
      </c>
      <c r="T12" s="25">
        <v>74</v>
      </c>
      <c r="U12" s="53" t="s">
        <v>48</v>
      </c>
      <c r="V12">
        <f>SUM(V5:V11)</f>
        <v>2123</v>
      </c>
      <c r="W12">
        <f>SUM(W5:W11)</f>
        <v>2355</v>
      </c>
      <c r="X12">
        <f t="shared" si="7"/>
        <v>4478</v>
      </c>
      <c r="Y12">
        <f>(X12-X8-X9)/5</f>
        <v>687.4</v>
      </c>
      <c r="Z12">
        <f>(X8+X9)/2</f>
        <v>520.5</v>
      </c>
    </row>
    <row r="13" spans="1:39" x14ac:dyDescent="0.25">
      <c r="E13" t="s">
        <v>13</v>
      </c>
      <c r="P13" t="s">
        <v>110</v>
      </c>
      <c r="Q13" s="25">
        <v>134</v>
      </c>
      <c r="R13" s="25"/>
      <c r="S13" s="25">
        <v>61</v>
      </c>
      <c r="T13" s="25"/>
      <c r="Y13" t="s">
        <v>13</v>
      </c>
    </row>
    <row r="14" spans="1:39" x14ac:dyDescent="0.25">
      <c r="P14" s="63" t="s">
        <v>111</v>
      </c>
      <c r="Q14" s="25">
        <v>81</v>
      </c>
      <c r="R14" s="25">
        <v>215</v>
      </c>
      <c r="S14" s="25">
        <v>26</v>
      </c>
      <c r="T14" s="25">
        <v>87</v>
      </c>
      <c r="U14" t="s">
        <v>49</v>
      </c>
      <c r="V14">
        <v>3504</v>
      </c>
      <c r="W14" t="s">
        <v>40</v>
      </c>
      <c r="X14">
        <v>0</v>
      </c>
      <c r="Y14">
        <v>42</v>
      </c>
      <c r="Z14">
        <v>689</v>
      </c>
      <c r="AA14">
        <v>697</v>
      </c>
      <c r="AB14">
        <v>221</v>
      </c>
      <c r="AC14">
        <v>37</v>
      </c>
      <c r="AD14">
        <v>5</v>
      </c>
      <c r="AE14">
        <v>1</v>
      </c>
      <c r="AF14">
        <v>0</v>
      </c>
      <c r="AG14">
        <v>0</v>
      </c>
      <c r="AH14">
        <v>0</v>
      </c>
      <c r="AI14">
        <v>0</v>
      </c>
      <c r="AJ14">
        <v>0</v>
      </c>
    </row>
    <row r="15" spans="1:39" ht="19.5" thickBot="1" x14ac:dyDescent="0.35">
      <c r="A15" s="5" t="s">
        <v>112</v>
      </c>
      <c r="B15" t="s">
        <v>51</v>
      </c>
      <c r="P15" t="s">
        <v>110</v>
      </c>
      <c r="Q15" s="24">
        <v>102</v>
      </c>
      <c r="R15" s="54"/>
      <c r="S15" s="54">
        <v>35</v>
      </c>
      <c r="T15" s="55"/>
      <c r="W15" t="s">
        <v>42</v>
      </c>
      <c r="X15">
        <v>0</v>
      </c>
      <c r="Y15">
        <v>36</v>
      </c>
      <c r="Z15">
        <v>447</v>
      </c>
      <c r="AA15">
        <v>576</v>
      </c>
      <c r="AB15">
        <v>125</v>
      </c>
      <c r="AC15">
        <v>15</v>
      </c>
      <c r="AD15">
        <v>3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</row>
    <row r="16" spans="1:39" s="15" customFormat="1" ht="60.75" thickBot="1" x14ac:dyDescent="0.3">
      <c r="A16" s="135"/>
      <c r="B16" s="136" t="s">
        <v>19</v>
      </c>
      <c r="C16" s="111" t="s">
        <v>20</v>
      </c>
      <c r="D16" s="111" t="s">
        <v>21</v>
      </c>
      <c r="E16" s="111" t="s">
        <v>22</v>
      </c>
      <c r="F16" s="111" t="s">
        <v>23</v>
      </c>
      <c r="G16" s="111" t="s">
        <v>24</v>
      </c>
      <c r="H16" s="111" t="s">
        <v>25</v>
      </c>
      <c r="I16" s="111" t="s">
        <v>26</v>
      </c>
      <c r="J16" s="111" t="s">
        <v>27</v>
      </c>
      <c r="K16" s="111" t="s">
        <v>28</v>
      </c>
      <c r="L16" s="111" t="s">
        <v>29</v>
      </c>
      <c r="M16" s="111" t="s">
        <v>30</v>
      </c>
      <c r="N16" s="111" t="s">
        <v>31</v>
      </c>
      <c r="O16" s="111" t="s">
        <v>32</v>
      </c>
      <c r="P16" s="63" t="s">
        <v>111</v>
      </c>
      <c r="Q16" s="24">
        <v>66</v>
      </c>
      <c r="R16" s="24">
        <v>168</v>
      </c>
      <c r="S16" s="24">
        <v>13</v>
      </c>
      <c r="T16" s="25">
        <v>48</v>
      </c>
      <c r="U16" s="15" t="s">
        <v>52</v>
      </c>
      <c r="V16" s="15" t="s">
        <v>53</v>
      </c>
      <c r="W16" s="15" t="s">
        <v>54</v>
      </c>
      <c r="X16" s="15" t="s">
        <v>55</v>
      </c>
      <c r="Y16" s="15" t="s">
        <v>56</v>
      </c>
      <c r="Z16" s="15" t="s">
        <v>57</v>
      </c>
      <c r="AA16" s="15" t="s">
        <v>58</v>
      </c>
      <c r="AB16" s="15" t="s">
        <v>59</v>
      </c>
      <c r="AC16" s="15" t="s">
        <v>60</v>
      </c>
      <c r="AD16" s="15" t="s">
        <v>61</v>
      </c>
      <c r="AE16" s="15" t="s">
        <v>62</v>
      </c>
      <c r="AF16" s="15" t="s">
        <v>63</v>
      </c>
      <c r="AG16" s="15" t="s">
        <v>64</v>
      </c>
      <c r="AH16" s="15" t="s">
        <v>65</v>
      </c>
      <c r="AI16" s="15" t="s">
        <v>66</v>
      </c>
      <c r="AJ16" s="15" t="s">
        <v>67</v>
      </c>
      <c r="AK16" s="15" t="s">
        <v>33</v>
      </c>
      <c r="AL16" s="15" t="s">
        <v>34</v>
      </c>
      <c r="AM16" s="15" t="s">
        <v>35</v>
      </c>
    </row>
    <row r="17" spans="1:44" ht="21.75" thickBot="1" x14ac:dyDescent="0.4">
      <c r="A17" s="26" t="s">
        <v>39</v>
      </c>
      <c r="B17" s="58">
        <f t="shared" ref="B17:B23" si="8">V5</f>
        <v>306</v>
      </c>
      <c r="C17" s="18">
        <f>B17/$B$24</f>
        <v>0.14413565708902495</v>
      </c>
      <c r="D17" s="17">
        <f>AK19</f>
        <v>49</v>
      </c>
      <c r="E17" s="18">
        <f>D17/B17</f>
        <v>0.16013071895424835</v>
      </c>
      <c r="F17" s="17">
        <f>AM19</f>
        <v>9</v>
      </c>
      <c r="G17" s="18">
        <f>F17/B17</f>
        <v>2.9411764705882353E-2</v>
      </c>
      <c r="H17" s="17">
        <v>280</v>
      </c>
      <c r="I17" s="18">
        <f>H17/B17</f>
        <v>0.91503267973856206</v>
      </c>
      <c r="J17" s="59">
        <v>0.32291666666666669</v>
      </c>
      <c r="K17" s="17">
        <v>44</v>
      </c>
      <c r="L17" s="18">
        <f>K17/B17</f>
        <v>0.1437908496732026</v>
      </c>
      <c r="M17" s="59">
        <v>0.64583333333333337</v>
      </c>
      <c r="N17" s="17">
        <v>37</v>
      </c>
      <c r="O17" s="18">
        <f t="shared" ref="O17:O24" si="9">N17/B17</f>
        <v>0.12091503267973856</v>
      </c>
      <c r="P17" t="s">
        <v>110</v>
      </c>
      <c r="Q17" s="24">
        <v>103</v>
      </c>
      <c r="R17" s="24"/>
      <c r="S17" s="24">
        <v>27</v>
      </c>
      <c r="T17" s="25"/>
      <c r="U17" t="s">
        <v>68</v>
      </c>
      <c r="W17" t="s">
        <v>69</v>
      </c>
      <c r="X17" t="s">
        <v>70</v>
      </c>
      <c r="Y17" t="s">
        <v>71</v>
      </c>
      <c r="Z17" t="s">
        <v>72</v>
      </c>
      <c r="AA17" t="s">
        <v>73</v>
      </c>
      <c r="AB17" t="s">
        <v>74</v>
      </c>
      <c r="AC17" t="s">
        <v>75</v>
      </c>
      <c r="AD17" t="s">
        <v>76</v>
      </c>
      <c r="AE17" t="s">
        <v>77</v>
      </c>
      <c r="AF17" t="s">
        <v>78</v>
      </c>
      <c r="AG17" t="s">
        <v>79</v>
      </c>
      <c r="AH17" t="s">
        <v>80</v>
      </c>
      <c r="AI17" t="s">
        <v>81</v>
      </c>
      <c r="AJ17" t="s">
        <v>82</v>
      </c>
    </row>
    <row r="18" spans="1:44" ht="21" x14ac:dyDescent="0.35">
      <c r="A18" s="34" t="s">
        <v>41</v>
      </c>
      <c r="B18" s="60">
        <f t="shared" si="8"/>
        <v>369</v>
      </c>
      <c r="C18" s="29">
        <f t="shared" ref="C18:C23" si="10">B18/$B$24</f>
        <v>0.17381064531323598</v>
      </c>
      <c r="D18" s="28">
        <f>AK21</f>
        <v>38</v>
      </c>
      <c r="E18" s="29">
        <f t="shared" ref="E18:E24" si="11">D18/B18</f>
        <v>0.10298102981029811</v>
      </c>
      <c r="F18" s="28">
        <f>AM21</f>
        <v>5</v>
      </c>
      <c r="G18" s="18">
        <f t="shared" ref="G18:G24" si="12">F18/B18</f>
        <v>1.3550135501355014E-2</v>
      </c>
      <c r="H18" s="28">
        <v>316</v>
      </c>
      <c r="I18" s="29">
        <f t="shared" ref="I18:I24" si="13">H18/B18</f>
        <v>0.85636856368563685</v>
      </c>
      <c r="J18" s="59">
        <v>0.33333333333333331</v>
      </c>
      <c r="K18" s="28">
        <v>39</v>
      </c>
      <c r="L18" s="29">
        <f t="shared" ref="L18:L24" si="14">K18/B18</f>
        <v>0.10569105691056911</v>
      </c>
      <c r="M18" s="59">
        <v>0.58333333333333337</v>
      </c>
      <c r="N18" s="28">
        <v>42</v>
      </c>
      <c r="O18" s="29">
        <f t="shared" si="9"/>
        <v>0.11382113821138211</v>
      </c>
      <c r="P18" s="63" t="s">
        <v>111</v>
      </c>
      <c r="Q18" s="24">
        <v>61</v>
      </c>
      <c r="R18" s="24">
        <v>164</v>
      </c>
      <c r="S18" s="24">
        <v>5</v>
      </c>
      <c r="T18" s="25">
        <v>32</v>
      </c>
      <c r="U18" s="61" t="s">
        <v>39</v>
      </c>
      <c r="V18">
        <f t="shared" ref="V18:Z31" si="15">SUM(X18:AJ18)</f>
        <v>358</v>
      </c>
      <c r="W18" t="s">
        <v>110</v>
      </c>
      <c r="X18">
        <v>0</v>
      </c>
      <c r="Y18">
        <v>33</v>
      </c>
      <c r="Z18">
        <v>128</v>
      </c>
      <c r="AA18">
        <v>86</v>
      </c>
      <c r="AB18">
        <v>77</v>
      </c>
      <c r="AC18">
        <v>28</v>
      </c>
      <c r="AD18">
        <v>5</v>
      </c>
      <c r="AE18">
        <v>0</v>
      </c>
      <c r="AF18">
        <v>1</v>
      </c>
      <c r="AG18">
        <v>0</v>
      </c>
      <c r="AH18">
        <v>0</v>
      </c>
      <c r="AI18">
        <v>0</v>
      </c>
      <c r="AJ18">
        <v>0</v>
      </c>
      <c r="AK18">
        <f>SUM(AB18:AJ18)</f>
        <v>111</v>
      </c>
      <c r="AM18">
        <f>SUM(AC18:AJ18)</f>
        <v>34</v>
      </c>
    </row>
    <row r="19" spans="1:44" ht="21" x14ac:dyDescent="0.35">
      <c r="A19" s="34" t="s">
        <v>43</v>
      </c>
      <c r="B19" s="60">
        <f t="shared" si="8"/>
        <v>361</v>
      </c>
      <c r="C19" s="29">
        <f t="shared" si="10"/>
        <v>0.1700423928403203</v>
      </c>
      <c r="D19" s="28">
        <f>AK23</f>
        <v>56</v>
      </c>
      <c r="E19" s="29">
        <f t="shared" si="11"/>
        <v>0.15512465373961218</v>
      </c>
      <c r="F19" s="28">
        <f>AM23</f>
        <v>6</v>
      </c>
      <c r="G19" s="18">
        <f t="shared" si="12"/>
        <v>1.662049861495845E-2</v>
      </c>
      <c r="H19" s="28">
        <v>295</v>
      </c>
      <c r="I19" s="29">
        <f t="shared" si="13"/>
        <v>0.81717451523545703</v>
      </c>
      <c r="J19" s="59">
        <v>0.33333333333333331</v>
      </c>
      <c r="K19" s="28">
        <v>59</v>
      </c>
      <c r="L19" s="29">
        <f t="shared" si="14"/>
        <v>0.16343490304709141</v>
      </c>
      <c r="M19" s="59">
        <v>0.67708333333333337</v>
      </c>
      <c r="N19" s="28">
        <v>53</v>
      </c>
      <c r="O19" s="29">
        <f t="shared" si="9"/>
        <v>0.14681440443213298</v>
      </c>
      <c r="P19" s="62"/>
      <c r="Q19" s="35">
        <v>1261</v>
      </c>
      <c r="R19" s="35">
        <v>1261</v>
      </c>
      <c r="S19" s="35">
        <v>339</v>
      </c>
      <c r="T19" s="25">
        <v>339</v>
      </c>
      <c r="U19" s="26"/>
      <c r="V19">
        <f t="shared" si="15"/>
        <v>306</v>
      </c>
      <c r="W19" s="63" t="s">
        <v>111</v>
      </c>
      <c r="X19" s="63">
        <v>0</v>
      </c>
      <c r="Y19" s="63">
        <v>41</v>
      </c>
      <c r="Z19" s="63">
        <v>114</v>
      </c>
      <c r="AA19" s="63">
        <v>102</v>
      </c>
      <c r="AB19" s="63">
        <v>40</v>
      </c>
      <c r="AC19" s="63">
        <v>8</v>
      </c>
      <c r="AD19" s="63">
        <v>1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f t="shared" ref="AK19:AO32" si="16">SUM(AB19:AJ19)</f>
        <v>49</v>
      </c>
      <c r="AL19" s="63">
        <f>AK18+AK19</f>
        <v>160</v>
      </c>
      <c r="AM19">
        <f>SUM(AC19:AJ19)</f>
        <v>9</v>
      </c>
      <c r="AN19">
        <f>AM18+AM19</f>
        <v>43</v>
      </c>
    </row>
    <row r="20" spans="1:44" ht="21" x14ac:dyDescent="0.35">
      <c r="A20" s="42" t="s">
        <v>44</v>
      </c>
      <c r="B20" s="64">
        <f t="shared" si="8"/>
        <v>270</v>
      </c>
      <c r="C20" s="38">
        <f t="shared" si="10"/>
        <v>0.12717852096090437</v>
      </c>
      <c r="D20" s="37">
        <f>AM25</f>
        <v>96</v>
      </c>
      <c r="E20" s="38">
        <f t="shared" si="11"/>
        <v>0.35555555555555557</v>
      </c>
      <c r="F20" s="37">
        <f>AO25</f>
        <v>21</v>
      </c>
      <c r="G20" s="18">
        <f t="shared" si="12"/>
        <v>7.7777777777777779E-2</v>
      </c>
      <c r="H20" s="37">
        <v>242</v>
      </c>
      <c r="I20" s="38">
        <f t="shared" si="13"/>
        <v>0.89629629629629626</v>
      </c>
      <c r="J20" s="41">
        <v>0.38541666666666669</v>
      </c>
      <c r="K20" s="37">
        <v>22</v>
      </c>
      <c r="L20" s="38">
        <f t="shared" si="14"/>
        <v>8.1481481481481488E-2</v>
      </c>
      <c r="M20" s="41">
        <v>0.59375</v>
      </c>
      <c r="N20" s="37">
        <v>42</v>
      </c>
      <c r="O20" s="38">
        <f t="shared" si="9"/>
        <v>0.15555555555555556</v>
      </c>
      <c r="P20" s="65"/>
      <c r="U20" s="34" t="s">
        <v>41</v>
      </c>
      <c r="V20">
        <f t="shared" si="15"/>
        <v>399</v>
      </c>
      <c r="W20" t="s">
        <v>110</v>
      </c>
      <c r="X20">
        <v>0</v>
      </c>
      <c r="Y20">
        <v>35</v>
      </c>
      <c r="Z20">
        <v>165</v>
      </c>
      <c r="AA20">
        <v>123</v>
      </c>
      <c r="AB20">
        <v>61</v>
      </c>
      <c r="AC20">
        <v>14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f t="shared" si="16"/>
        <v>76</v>
      </c>
      <c r="AM20">
        <f t="shared" ref="AM20:AQ31" si="17">SUM(AC20:AJ20)</f>
        <v>15</v>
      </c>
    </row>
    <row r="21" spans="1:44" ht="21" x14ac:dyDescent="0.35">
      <c r="A21" s="42" t="s">
        <v>45</v>
      </c>
      <c r="B21" s="64">
        <f t="shared" si="8"/>
        <v>220</v>
      </c>
      <c r="C21" s="38">
        <f t="shared" si="10"/>
        <v>0.10362694300518134</v>
      </c>
      <c r="D21" s="37">
        <f>AO27</f>
        <v>81</v>
      </c>
      <c r="E21" s="38">
        <f t="shared" si="11"/>
        <v>0.36818181818181817</v>
      </c>
      <c r="F21" s="37">
        <f>AQ27</f>
        <v>26</v>
      </c>
      <c r="G21" s="18">
        <f t="shared" si="12"/>
        <v>0.11818181818181818</v>
      </c>
      <c r="H21" s="37">
        <v>199</v>
      </c>
      <c r="I21" s="38">
        <f t="shared" si="13"/>
        <v>0.90454545454545454</v>
      </c>
      <c r="J21" s="41">
        <v>0.4375</v>
      </c>
      <c r="K21" s="37">
        <v>18</v>
      </c>
      <c r="L21" s="38">
        <f t="shared" si="14"/>
        <v>8.1818181818181818E-2</v>
      </c>
      <c r="M21" s="41">
        <v>0.63541666666666663</v>
      </c>
      <c r="N21" s="37">
        <v>38</v>
      </c>
      <c r="O21" s="38">
        <f t="shared" si="9"/>
        <v>0.17272727272727273</v>
      </c>
      <c r="P21" s="65"/>
      <c r="Q21" s="65"/>
      <c r="R21" s="65"/>
      <c r="S21" s="65"/>
      <c r="U21" s="34"/>
      <c r="V21">
        <f t="shared" si="15"/>
        <v>369</v>
      </c>
      <c r="W21" s="63" t="s">
        <v>111</v>
      </c>
      <c r="X21" s="63">
        <v>0</v>
      </c>
      <c r="Y21" s="63">
        <v>50</v>
      </c>
      <c r="Z21" s="63">
        <v>157</v>
      </c>
      <c r="AA21" s="63">
        <v>124</v>
      </c>
      <c r="AB21" s="63">
        <v>33</v>
      </c>
      <c r="AC21" s="63">
        <v>4</v>
      </c>
      <c r="AD21" s="63">
        <v>1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f t="shared" si="16"/>
        <v>38</v>
      </c>
      <c r="AL21" s="63">
        <f>AK20+AK21</f>
        <v>114</v>
      </c>
      <c r="AM21">
        <f t="shared" si="17"/>
        <v>5</v>
      </c>
      <c r="AN21">
        <f>AM20+AM21</f>
        <v>20</v>
      </c>
    </row>
    <row r="22" spans="1:44" ht="21" x14ac:dyDescent="0.35">
      <c r="A22" s="34" t="s">
        <v>46</v>
      </c>
      <c r="B22" s="60">
        <f t="shared" si="8"/>
        <v>255</v>
      </c>
      <c r="C22" s="29">
        <f t="shared" si="10"/>
        <v>0.12011304757418748</v>
      </c>
      <c r="D22" s="28">
        <f>AO29</f>
        <v>66</v>
      </c>
      <c r="E22" s="29">
        <f t="shared" si="11"/>
        <v>0.25882352941176473</v>
      </c>
      <c r="F22" s="28">
        <f>AQ29</f>
        <v>13</v>
      </c>
      <c r="G22" s="18">
        <f t="shared" si="12"/>
        <v>5.0980392156862744E-2</v>
      </c>
      <c r="H22" s="28">
        <v>235</v>
      </c>
      <c r="I22" s="29">
        <f t="shared" si="13"/>
        <v>0.92156862745098034</v>
      </c>
      <c r="J22" s="59">
        <v>0.33333333333333331</v>
      </c>
      <c r="K22" s="28">
        <v>33</v>
      </c>
      <c r="L22" s="29">
        <f t="shared" si="14"/>
        <v>0.12941176470588237</v>
      </c>
      <c r="M22" s="59">
        <v>0.625</v>
      </c>
      <c r="N22" s="28">
        <v>37</v>
      </c>
      <c r="O22" s="29">
        <f t="shared" si="9"/>
        <v>0.14509803921568629</v>
      </c>
      <c r="P22" s="62"/>
      <c r="Q22" s="62"/>
      <c r="R22" s="62"/>
      <c r="S22" s="62"/>
      <c r="U22" s="34" t="s">
        <v>43</v>
      </c>
      <c r="V22">
        <f t="shared" si="15"/>
        <v>352</v>
      </c>
      <c r="W22" t="s">
        <v>110</v>
      </c>
      <c r="X22">
        <v>0</v>
      </c>
      <c r="Y22">
        <v>27</v>
      </c>
      <c r="Z22">
        <v>106</v>
      </c>
      <c r="AA22">
        <v>93</v>
      </c>
      <c r="AB22">
        <v>97</v>
      </c>
      <c r="AC22">
        <v>26</v>
      </c>
      <c r="AD22">
        <v>3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f t="shared" si="16"/>
        <v>126</v>
      </c>
      <c r="AM22">
        <f t="shared" si="17"/>
        <v>29</v>
      </c>
    </row>
    <row r="23" spans="1:44" ht="21.75" thickBot="1" x14ac:dyDescent="0.4">
      <c r="A23" s="48" t="s">
        <v>47</v>
      </c>
      <c r="B23" s="66">
        <f t="shared" si="8"/>
        <v>342</v>
      </c>
      <c r="C23" s="67">
        <f t="shared" si="10"/>
        <v>0.16109279321714554</v>
      </c>
      <c r="D23" s="68">
        <f>AO31</f>
        <v>61</v>
      </c>
      <c r="E23" s="67">
        <f t="shared" si="11"/>
        <v>0.17836257309941519</v>
      </c>
      <c r="F23" s="68">
        <f>AQ31</f>
        <v>5</v>
      </c>
      <c r="G23" s="69">
        <f t="shared" si="12"/>
        <v>1.4619883040935672E-2</v>
      </c>
      <c r="H23" s="68">
        <v>315</v>
      </c>
      <c r="I23" s="67">
        <f t="shared" si="13"/>
        <v>0.92105263157894735</v>
      </c>
      <c r="J23" s="70">
        <v>0.34375</v>
      </c>
      <c r="K23" s="68">
        <v>40</v>
      </c>
      <c r="L23" s="67">
        <f t="shared" si="14"/>
        <v>0.11695906432748537</v>
      </c>
      <c r="M23" s="59">
        <v>0.64583333333333337</v>
      </c>
      <c r="N23" s="68">
        <v>42</v>
      </c>
      <c r="O23" s="67">
        <f t="shared" si="9"/>
        <v>0.12280701754385964</v>
      </c>
      <c r="P23" s="62"/>
      <c r="Q23" s="62"/>
      <c r="R23" s="62"/>
      <c r="S23" s="62"/>
      <c r="U23" s="34"/>
      <c r="V23">
        <f t="shared" si="15"/>
        <v>361</v>
      </c>
      <c r="W23" s="63" t="s">
        <v>111</v>
      </c>
      <c r="X23" s="63">
        <v>0</v>
      </c>
      <c r="Y23" s="63">
        <v>31</v>
      </c>
      <c r="Z23" s="63">
        <v>149</v>
      </c>
      <c r="AA23" s="63">
        <v>125</v>
      </c>
      <c r="AB23" s="63">
        <v>50</v>
      </c>
      <c r="AC23" s="63">
        <v>6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f t="shared" si="16"/>
        <v>56</v>
      </c>
      <c r="AL23" s="63">
        <f>AK22+AK23</f>
        <v>182</v>
      </c>
      <c r="AM23">
        <f t="shared" si="17"/>
        <v>6</v>
      </c>
      <c r="AN23">
        <f>AM22+AM23</f>
        <v>35</v>
      </c>
    </row>
    <row r="24" spans="1:44" ht="21.75" thickBot="1" x14ac:dyDescent="0.4">
      <c r="A24" s="137" t="s">
        <v>48</v>
      </c>
      <c r="B24" s="72">
        <f>SUM(B17:B23)</f>
        <v>2123</v>
      </c>
      <c r="C24" s="73">
        <f>SUM(C17:C23)</f>
        <v>1</v>
      </c>
      <c r="D24" s="74">
        <f>SUM(D17:D23)</f>
        <v>447</v>
      </c>
      <c r="E24" s="73">
        <f t="shared" si="11"/>
        <v>0.21055110692416393</v>
      </c>
      <c r="F24" s="74">
        <f>SUM(F17:F23)</f>
        <v>85</v>
      </c>
      <c r="G24" s="73">
        <f t="shared" si="12"/>
        <v>4.0037682524729154E-2</v>
      </c>
      <c r="H24" s="74">
        <f>SUM(H17:H23)</f>
        <v>1882</v>
      </c>
      <c r="I24" s="73">
        <f t="shared" si="13"/>
        <v>0.88648139425341499</v>
      </c>
      <c r="J24" s="74"/>
      <c r="K24" s="74">
        <f>SUM(K17:K23)</f>
        <v>255</v>
      </c>
      <c r="L24" s="73">
        <f t="shared" si="14"/>
        <v>0.12011304757418748</v>
      </c>
      <c r="M24" s="74"/>
      <c r="N24" s="74">
        <f>SUM(N17:N23)</f>
        <v>291</v>
      </c>
      <c r="O24" s="73">
        <f t="shared" si="9"/>
        <v>0.13707018370230806</v>
      </c>
      <c r="P24" s="75"/>
      <c r="Q24" s="76"/>
      <c r="R24" s="76"/>
      <c r="S24" s="76"/>
      <c r="U24" s="42" t="s">
        <v>44</v>
      </c>
      <c r="V24">
        <f t="shared" si="15"/>
        <v>304</v>
      </c>
      <c r="W24" t="s">
        <v>110</v>
      </c>
      <c r="X24">
        <v>0</v>
      </c>
      <c r="Y24">
        <v>16</v>
      </c>
      <c r="Z24">
        <v>49</v>
      </c>
      <c r="AA24">
        <v>77</v>
      </c>
      <c r="AB24">
        <v>109</v>
      </c>
      <c r="AC24">
        <v>42</v>
      </c>
      <c r="AD24">
        <v>10</v>
      </c>
      <c r="AE24">
        <v>1</v>
      </c>
      <c r="AF24">
        <v>0</v>
      </c>
      <c r="AG24">
        <v>0</v>
      </c>
      <c r="AH24">
        <v>0</v>
      </c>
      <c r="AI24">
        <v>0</v>
      </c>
      <c r="AJ24">
        <v>0</v>
      </c>
      <c r="AK24">
        <f t="shared" si="16"/>
        <v>162</v>
      </c>
      <c r="AM24">
        <f t="shared" si="17"/>
        <v>53</v>
      </c>
    </row>
    <row r="25" spans="1:44" x14ac:dyDescent="0.25">
      <c r="C25" s="77"/>
      <c r="W25" s="42"/>
      <c r="X25">
        <f t="shared" si="15"/>
        <v>270</v>
      </c>
      <c r="Y25" s="63" t="s">
        <v>111</v>
      </c>
      <c r="Z25" s="63">
        <v>0</v>
      </c>
      <c r="AA25" s="63">
        <v>22</v>
      </c>
      <c r="AB25" s="63">
        <v>59</v>
      </c>
      <c r="AC25" s="63">
        <v>93</v>
      </c>
      <c r="AD25" s="63">
        <v>75</v>
      </c>
      <c r="AE25" s="63">
        <v>19</v>
      </c>
      <c r="AF25" s="63">
        <v>2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f t="shared" si="16"/>
        <v>96</v>
      </c>
      <c r="AN25" s="63">
        <f>AK24+AM25</f>
        <v>258</v>
      </c>
      <c r="AO25">
        <f t="shared" si="17"/>
        <v>21</v>
      </c>
      <c r="AP25">
        <f>AM24+AO25</f>
        <v>74</v>
      </c>
    </row>
    <row r="26" spans="1:44" ht="27" thickBot="1" x14ac:dyDescent="0.45">
      <c r="A26" s="138" t="s">
        <v>113</v>
      </c>
      <c r="Y26" s="42" t="s">
        <v>45</v>
      </c>
      <c r="Z26">
        <f t="shared" si="15"/>
        <v>247</v>
      </c>
      <c r="AA26" t="s">
        <v>110</v>
      </c>
      <c r="AB26">
        <v>0</v>
      </c>
      <c r="AC26">
        <v>12</v>
      </c>
      <c r="AD26">
        <v>50</v>
      </c>
      <c r="AE26">
        <v>51</v>
      </c>
      <c r="AF26">
        <v>73</v>
      </c>
      <c r="AG26">
        <v>45</v>
      </c>
      <c r="AH26">
        <v>14</v>
      </c>
      <c r="AI26">
        <v>2</v>
      </c>
      <c r="AJ26">
        <v>0</v>
      </c>
      <c r="AK26">
        <v>0</v>
      </c>
      <c r="AL26">
        <v>0</v>
      </c>
      <c r="AM26">
        <v>0</v>
      </c>
      <c r="AN26">
        <v>0</v>
      </c>
      <c r="AO26">
        <f t="shared" si="16"/>
        <v>134</v>
      </c>
      <c r="AQ26">
        <f t="shared" si="17"/>
        <v>61</v>
      </c>
    </row>
    <row r="27" spans="1:44" ht="23.25" x14ac:dyDescent="0.35">
      <c r="A27" s="342" t="s">
        <v>84</v>
      </c>
      <c r="B27" s="139">
        <f>B24+B12</f>
        <v>4478</v>
      </c>
      <c r="C27" s="80" t="s">
        <v>114</v>
      </c>
      <c r="D27" s="80"/>
      <c r="E27" s="80"/>
      <c r="F27" s="80"/>
      <c r="G27" s="80"/>
      <c r="H27" s="140"/>
      <c r="I27" s="82"/>
      <c r="J27" s="82"/>
      <c r="K27" s="82"/>
      <c r="L27" s="82"/>
      <c r="M27" s="82"/>
      <c r="N27" s="83"/>
      <c r="Y27" s="42"/>
      <c r="Z27">
        <f t="shared" si="15"/>
        <v>220</v>
      </c>
      <c r="AA27" s="63" t="s">
        <v>111</v>
      </c>
      <c r="AB27" s="63">
        <v>0</v>
      </c>
      <c r="AC27" s="63">
        <v>4</v>
      </c>
      <c r="AD27" s="63">
        <v>56</v>
      </c>
      <c r="AE27" s="63">
        <v>79</v>
      </c>
      <c r="AF27" s="63">
        <v>55</v>
      </c>
      <c r="AG27" s="63">
        <v>23</v>
      </c>
      <c r="AH27" s="63">
        <v>3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f t="shared" si="16"/>
        <v>81</v>
      </c>
      <c r="AP27" s="63">
        <f>AO26+AO27</f>
        <v>215</v>
      </c>
      <c r="AQ27">
        <f t="shared" si="17"/>
        <v>26</v>
      </c>
      <c r="AR27">
        <f>AQ26+AQ27</f>
        <v>87</v>
      </c>
    </row>
    <row r="28" spans="1:44" ht="23.25" x14ac:dyDescent="0.35">
      <c r="A28" s="343"/>
      <c r="B28" s="141">
        <f>B12/B27</f>
        <v>0.52590442161679318</v>
      </c>
      <c r="C28" s="85" t="s">
        <v>115</v>
      </c>
      <c r="D28" s="85"/>
      <c r="E28" s="85"/>
      <c r="F28" s="85"/>
      <c r="G28" s="85"/>
      <c r="H28" s="76"/>
      <c r="I28" s="76"/>
      <c r="J28" s="76"/>
      <c r="K28" s="76"/>
      <c r="L28" s="76"/>
      <c r="M28" s="76"/>
      <c r="N28" s="86"/>
      <c r="Y28" s="34" t="s">
        <v>46</v>
      </c>
      <c r="Z28">
        <f t="shared" si="15"/>
        <v>314</v>
      </c>
      <c r="AA28" t="s">
        <v>110</v>
      </c>
      <c r="AB28">
        <v>0</v>
      </c>
      <c r="AC28">
        <v>21</v>
      </c>
      <c r="AD28">
        <v>116</v>
      </c>
      <c r="AE28">
        <v>75</v>
      </c>
      <c r="AF28">
        <v>67</v>
      </c>
      <c r="AG28">
        <v>27</v>
      </c>
      <c r="AH28">
        <v>7</v>
      </c>
      <c r="AI28">
        <v>1</v>
      </c>
      <c r="AJ28">
        <v>0</v>
      </c>
      <c r="AK28">
        <v>0</v>
      </c>
      <c r="AL28">
        <v>0</v>
      </c>
      <c r="AM28">
        <v>0</v>
      </c>
      <c r="AN28">
        <v>0</v>
      </c>
      <c r="AO28">
        <f t="shared" si="16"/>
        <v>102</v>
      </c>
      <c r="AQ28">
        <f t="shared" si="17"/>
        <v>35</v>
      </c>
    </row>
    <row r="29" spans="1:44" ht="24" thickBot="1" x14ac:dyDescent="0.4">
      <c r="A29" s="108"/>
      <c r="B29" s="141">
        <f>B24/B27</f>
        <v>0.47409557838320676</v>
      </c>
      <c r="C29" s="85" t="s">
        <v>116</v>
      </c>
      <c r="D29" s="85"/>
      <c r="E29" s="85"/>
      <c r="F29" s="85"/>
      <c r="G29" s="85"/>
      <c r="H29" s="76"/>
      <c r="I29" s="76"/>
      <c r="J29" s="76" t="s">
        <v>13</v>
      </c>
      <c r="K29" s="76"/>
      <c r="L29" s="76"/>
      <c r="M29" s="76"/>
      <c r="N29" s="86"/>
      <c r="Y29" s="48"/>
      <c r="Z29">
        <f t="shared" si="15"/>
        <v>255</v>
      </c>
      <c r="AA29" s="63" t="s">
        <v>111</v>
      </c>
      <c r="AB29" s="63">
        <v>0</v>
      </c>
      <c r="AC29" s="63">
        <v>25</v>
      </c>
      <c r="AD29" s="63">
        <v>87</v>
      </c>
      <c r="AE29" s="63">
        <v>77</v>
      </c>
      <c r="AF29" s="63">
        <v>53</v>
      </c>
      <c r="AG29" s="63">
        <v>11</v>
      </c>
      <c r="AH29" s="63">
        <v>2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f t="shared" si="16"/>
        <v>66</v>
      </c>
      <c r="AP29" s="63">
        <f>AO28+AO29</f>
        <v>168</v>
      </c>
      <c r="AQ29">
        <f t="shared" si="17"/>
        <v>13</v>
      </c>
      <c r="AR29">
        <f>AQ28+AQ29</f>
        <v>48</v>
      </c>
    </row>
    <row r="30" spans="1:44" ht="24" thickBot="1" x14ac:dyDescent="0.4">
      <c r="A30" s="87"/>
      <c r="B30" s="142">
        <f>B12-B24</f>
        <v>232</v>
      </c>
      <c r="C30" s="89" t="s">
        <v>117</v>
      </c>
      <c r="D30" s="89"/>
      <c r="E30" s="89"/>
      <c r="F30" s="89"/>
      <c r="G30" s="89"/>
      <c r="H30" s="90"/>
      <c r="I30" s="90"/>
      <c r="J30" s="90"/>
      <c r="K30" s="90"/>
      <c r="L30" s="90"/>
      <c r="M30" s="90"/>
      <c r="N30" s="91"/>
      <c r="Y30" s="92" t="s">
        <v>47</v>
      </c>
      <c r="Z30">
        <f t="shared" si="15"/>
        <v>381</v>
      </c>
      <c r="AA30" t="s">
        <v>110</v>
      </c>
      <c r="AB30">
        <v>0</v>
      </c>
      <c r="AC30">
        <v>24</v>
      </c>
      <c r="AD30">
        <v>146</v>
      </c>
      <c r="AE30">
        <v>108</v>
      </c>
      <c r="AF30">
        <v>76</v>
      </c>
      <c r="AG30">
        <v>24</v>
      </c>
      <c r="AH30">
        <v>2</v>
      </c>
      <c r="AI30">
        <v>1</v>
      </c>
      <c r="AJ30">
        <v>0</v>
      </c>
      <c r="AK30">
        <v>0</v>
      </c>
      <c r="AL30">
        <v>0</v>
      </c>
      <c r="AM30">
        <v>0</v>
      </c>
      <c r="AN30">
        <v>0</v>
      </c>
      <c r="AO30">
        <f t="shared" si="16"/>
        <v>103</v>
      </c>
      <c r="AQ30">
        <f t="shared" si="17"/>
        <v>27</v>
      </c>
    </row>
    <row r="31" spans="1:44" ht="14.25" customHeight="1" thickBot="1" x14ac:dyDescent="0.4">
      <c r="A31" s="93"/>
      <c r="B31" s="143"/>
      <c r="C31" s="93"/>
      <c r="D31" s="93"/>
      <c r="E31" s="93"/>
      <c r="F31" s="93"/>
      <c r="G31" s="93"/>
      <c r="Y31" s="95"/>
      <c r="Z31">
        <f t="shared" si="15"/>
        <v>342</v>
      </c>
      <c r="AA31" s="63" t="s">
        <v>111</v>
      </c>
      <c r="AB31" s="63">
        <v>0</v>
      </c>
      <c r="AC31" s="63">
        <v>51</v>
      </c>
      <c r="AD31" s="63">
        <v>126</v>
      </c>
      <c r="AE31" s="63">
        <v>104</v>
      </c>
      <c r="AF31" s="63">
        <v>56</v>
      </c>
      <c r="AG31" s="63">
        <v>4</v>
      </c>
      <c r="AH31" s="63">
        <v>1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f t="shared" si="16"/>
        <v>61</v>
      </c>
      <c r="AP31" s="63">
        <f>AO30+AO31</f>
        <v>164</v>
      </c>
      <c r="AQ31">
        <f t="shared" si="17"/>
        <v>5</v>
      </c>
      <c r="AR31">
        <f>AQ30+AQ31</f>
        <v>32</v>
      </c>
    </row>
    <row r="32" spans="1:44" ht="24" thickBot="1" x14ac:dyDescent="0.4">
      <c r="A32" s="342" t="s">
        <v>89</v>
      </c>
      <c r="B32" s="144">
        <f>(SUM(B17:B19)+SUM(B22:B23))/5</f>
        <v>326.60000000000002</v>
      </c>
      <c r="C32" s="81" t="s">
        <v>118</v>
      </c>
      <c r="D32" s="81"/>
      <c r="E32" s="81"/>
      <c r="F32" s="81"/>
      <c r="G32" s="81"/>
      <c r="H32" s="82"/>
      <c r="I32" s="82"/>
      <c r="J32" s="82"/>
      <c r="K32" s="82"/>
      <c r="L32" s="82"/>
      <c r="M32" s="82"/>
      <c r="N32" s="83"/>
      <c r="Y32" s="97" t="s">
        <v>91</v>
      </c>
      <c r="Z32" s="98">
        <f>SUM(Z18:Z31)</f>
        <v>2627</v>
      </c>
      <c r="AA32" s="98"/>
      <c r="AB32" s="98">
        <f>SUM(AB18:AB31)</f>
        <v>526</v>
      </c>
      <c r="AC32" s="98">
        <f t="shared" ref="AC32:AN32" si="18">SUM(AC18:AC31)</f>
        <v>358</v>
      </c>
      <c r="AD32" s="98">
        <f t="shared" si="18"/>
        <v>677</v>
      </c>
      <c r="AE32" s="98">
        <f t="shared" si="18"/>
        <v>514</v>
      </c>
      <c r="AF32" s="98">
        <f t="shared" si="18"/>
        <v>383</v>
      </c>
      <c r="AG32" s="98">
        <f t="shared" si="18"/>
        <v>134</v>
      </c>
      <c r="AH32" s="98">
        <f t="shared" si="18"/>
        <v>29</v>
      </c>
      <c r="AI32" s="98">
        <f t="shared" si="18"/>
        <v>4</v>
      </c>
      <c r="AJ32" s="98">
        <f t="shared" si="18"/>
        <v>0</v>
      </c>
      <c r="AK32" s="98">
        <f t="shared" si="18"/>
        <v>618</v>
      </c>
      <c r="AL32" s="98">
        <f t="shared" si="18"/>
        <v>456</v>
      </c>
      <c r="AM32" s="98">
        <f t="shared" si="18"/>
        <v>247</v>
      </c>
      <c r="AN32" s="98">
        <f t="shared" si="18"/>
        <v>356</v>
      </c>
      <c r="AO32" s="98">
        <f t="shared" si="16"/>
        <v>2227</v>
      </c>
      <c r="AP32" s="98">
        <f>SUM(AP19:AP31)</f>
        <v>621</v>
      </c>
      <c r="AQ32" s="98">
        <f>SUM(AQ18:AQ31)</f>
        <v>167</v>
      </c>
      <c r="AR32" s="99">
        <f>SUM(AR18:AR31)</f>
        <v>167</v>
      </c>
    </row>
    <row r="33" spans="1:27" ht="23.25" x14ac:dyDescent="0.35">
      <c r="A33" s="343"/>
      <c r="B33" s="145">
        <f>(SUM(B5:B7)+SUM(B10:B11))/5</f>
        <v>360.8</v>
      </c>
      <c r="C33" s="85" t="s">
        <v>119</v>
      </c>
      <c r="D33" s="85"/>
      <c r="E33" s="85"/>
      <c r="F33" s="85"/>
      <c r="G33" s="85"/>
      <c r="H33" s="76"/>
      <c r="I33" s="76"/>
      <c r="J33" s="76"/>
      <c r="K33" s="76"/>
      <c r="L33" s="76"/>
      <c r="M33" s="76"/>
      <c r="N33" s="86"/>
      <c r="Y33" t="s">
        <v>93</v>
      </c>
      <c r="Z33">
        <f>SUM(AG32:AN32)</f>
        <v>1844</v>
      </c>
      <c r="AA33">
        <f>Z33/Z32</f>
        <v>0.70194137799771605</v>
      </c>
    </row>
    <row r="34" spans="1:27" ht="23.25" x14ac:dyDescent="0.35">
      <c r="A34" s="344"/>
      <c r="B34" s="146">
        <f>SUM(B32:B33)</f>
        <v>687.40000000000009</v>
      </c>
      <c r="C34" s="102" t="s">
        <v>120</v>
      </c>
      <c r="D34" s="102"/>
      <c r="E34" s="102"/>
      <c r="F34" s="102"/>
      <c r="G34" s="102"/>
      <c r="H34" s="147"/>
      <c r="I34" s="76"/>
      <c r="J34" s="76"/>
      <c r="K34" s="76"/>
      <c r="L34" s="76"/>
      <c r="M34" s="76"/>
      <c r="N34" s="86"/>
      <c r="Y34" t="s">
        <v>95</v>
      </c>
      <c r="Z34">
        <f>SUM(AF32:AN32)</f>
        <v>2227</v>
      </c>
      <c r="AA34">
        <f>Z34/Z32</f>
        <v>0.84773505900266466</v>
      </c>
    </row>
    <row r="35" spans="1:27" ht="24" thickBot="1" x14ac:dyDescent="0.4">
      <c r="A35" s="345"/>
      <c r="B35" s="148">
        <f>(B34-B39)/B39</f>
        <v>0.32065321805955826</v>
      </c>
      <c r="C35" s="104" t="s">
        <v>121</v>
      </c>
      <c r="D35" s="104"/>
      <c r="E35" s="104"/>
      <c r="F35" s="104"/>
      <c r="G35" s="104"/>
      <c r="H35" s="149"/>
      <c r="I35" s="90"/>
      <c r="J35" s="90"/>
      <c r="K35" s="90"/>
      <c r="L35" s="90"/>
      <c r="M35" s="90"/>
      <c r="N35" s="91"/>
    </row>
    <row r="36" spans="1:27" ht="24" thickBot="1" x14ac:dyDescent="0.4">
      <c r="A36" s="93"/>
      <c r="B36" s="93"/>
      <c r="C36" s="93"/>
      <c r="D36" s="93"/>
      <c r="E36" s="93"/>
      <c r="F36" s="93"/>
      <c r="G36" s="93"/>
    </row>
    <row r="37" spans="1:27" ht="23.25" x14ac:dyDescent="0.35">
      <c r="A37" s="342" t="s">
        <v>122</v>
      </c>
      <c r="B37" s="144">
        <f>SUM(B8:B9)/2</f>
        <v>275.5</v>
      </c>
      <c r="C37" s="81" t="s">
        <v>123</v>
      </c>
      <c r="D37" s="81"/>
      <c r="E37" s="81"/>
      <c r="F37" s="81"/>
      <c r="G37" s="81"/>
      <c r="H37" s="82"/>
      <c r="I37" s="82"/>
      <c r="J37" s="82"/>
      <c r="K37" s="82"/>
      <c r="L37" s="82"/>
      <c r="M37" s="82"/>
      <c r="N37" s="83"/>
    </row>
    <row r="38" spans="1:27" ht="23.25" x14ac:dyDescent="0.35">
      <c r="A38" s="343"/>
      <c r="B38" s="145">
        <f>SUM(B20:B21)/2</f>
        <v>245</v>
      </c>
      <c r="C38" s="85" t="s">
        <v>124</v>
      </c>
      <c r="D38" s="85"/>
      <c r="E38" s="85"/>
      <c r="F38" s="85"/>
      <c r="G38" s="85"/>
      <c r="H38" s="76"/>
      <c r="I38" s="76"/>
      <c r="J38" s="76"/>
      <c r="K38" s="76"/>
      <c r="L38" s="76"/>
      <c r="M38" s="76"/>
      <c r="N38" s="86"/>
    </row>
    <row r="39" spans="1:27" ht="24" thickBot="1" x14ac:dyDescent="0.4">
      <c r="A39" s="345"/>
      <c r="B39" s="150">
        <f>SUM(B37:B38)</f>
        <v>520.5</v>
      </c>
      <c r="C39" s="104" t="s">
        <v>125</v>
      </c>
      <c r="D39" s="104"/>
      <c r="E39" s="104"/>
      <c r="F39" s="104"/>
      <c r="G39" s="104"/>
      <c r="H39" s="149"/>
      <c r="I39" s="149"/>
      <c r="J39" s="90"/>
      <c r="K39" s="90"/>
      <c r="L39" s="90"/>
      <c r="M39" s="90"/>
      <c r="N39" s="91"/>
    </row>
    <row r="40" spans="1:27" ht="24" thickBot="1" x14ac:dyDescent="0.4">
      <c r="A40" s="93"/>
      <c r="B40" s="93"/>
      <c r="C40" s="93"/>
      <c r="D40" s="93"/>
      <c r="E40" s="93"/>
      <c r="F40" s="93"/>
      <c r="G40" s="93"/>
    </row>
    <row r="41" spans="1:27" ht="23.25" x14ac:dyDescent="0.35">
      <c r="A41" s="342" t="s">
        <v>101</v>
      </c>
      <c r="B41" s="139">
        <f>D24+D12</f>
        <v>1261</v>
      </c>
      <c r="C41" s="80" t="s">
        <v>102</v>
      </c>
      <c r="D41" s="81"/>
      <c r="E41" s="81"/>
      <c r="F41" s="81"/>
      <c r="G41" s="81"/>
      <c r="H41" s="82"/>
      <c r="I41" s="82"/>
      <c r="J41" s="82"/>
      <c r="K41" s="82"/>
      <c r="L41" s="82"/>
      <c r="M41" s="82"/>
      <c r="N41" s="83"/>
    </row>
    <row r="42" spans="1:27" ht="23.25" x14ac:dyDescent="0.35">
      <c r="A42" s="343"/>
      <c r="B42" s="151">
        <f>B41/B27</f>
        <v>0.2815989280928986</v>
      </c>
      <c r="C42" s="102" t="s">
        <v>103</v>
      </c>
      <c r="D42" s="85"/>
      <c r="E42" s="85"/>
      <c r="F42" s="85"/>
      <c r="G42" s="85"/>
      <c r="H42" s="76"/>
      <c r="I42" s="76"/>
      <c r="J42" s="76"/>
      <c r="K42" s="76"/>
      <c r="L42" s="76"/>
      <c r="M42" s="76"/>
      <c r="N42" s="86"/>
    </row>
    <row r="43" spans="1:27" ht="23.25" x14ac:dyDescent="0.35">
      <c r="A43" s="108"/>
      <c r="B43" s="152"/>
      <c r="C43" s="102"/>
      <c r="D43" s="85"/>
      <c r="E43" s="85"/>
      <c r="F43" s="85"/>
      <c r="G43" s="85"/>
      <c r="H43" s="76"/>
      <c r="I43" s="76"/>
      <c r="J43" s="76"/>
      <c r="K43" s="76"/>
      <c r="L43" s="76"/>
      <c r="M43" s="76"/>
      <c r="N43" s="86"/>
    </row>
    <row r="44" spans="1:27" ht="23.25" x14ac:dyDescent="0.35">
      <c r="A44" s="108"/>
      <c r="B44" s="146">
        <f>F12+F24</f>
        <v>339</v>
      </c>
      <c r="C44" s="102" t="s">
        <v>104</v>
      </c>
      <c r="D44" s="85"/>
      <c r="E44" s="85"/>
      <c r="F44" s="85"/>
      <c r="G44" s="85"/>
      <c r="H44" s="76"/>
      <c r="I44" s="76"/>
      <c r="J44" s="76"/>
      <c r="K44" s="76"/>
      <c r="L44" s="76"/>
      <c r="M44" s="76"/>
      <c r="N44" s="86"/>
    </row>
    <row r="45" spans="1:27" ht="24" thickBot="1" x14ac:dyDescent="0.4">
      <c r="A45" s="87"/>
      <c r="B45" s="148">
        <f>B44/B27</f>
        <v>7.5703439035283607E-2</v>
      </c>
      <c r="C45" s="104" t="s">
        <v>105</v>
      </c>
      <c r="D45" s="89"/>
      <c r="E45" s="89"/>
      <c r="F45" s="89"/>
      <c r="G45" s="89"/>
      <c r="H45" s="90"/>
      <c r="I45" s="90"/>
      <c r="J45" s="90"/>
      <c r="K45" s="90"/>
      <c r="L45" s="90"/>
      <c r="M45" s="90"/>
      <c r="N45" s="91"/>
    </row>
  </sheetData>
  <mergeCells count="4">
    <mergeCell ref="A27:A28"/>
    <mergeCell ref="A32:A35"/>
    <mergeCell ref="A37:A39"/>
    <mergeCell ref="A41:A42"/>
  </mergeCells>
  <pageMargins left="0.7" right="0.7" top="0.75" bottom="0.75" header="0.3" footer="0.3"/>
  <pageSetup paperSize="9" scale="48" orientation="landscape" r:id="rId1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view="pageBreakPreview" zoomScale="60" zoomScaleNormal="100" workbookViewId="0">
      <selection activeCell="B44" sqref="B44"/>
    </sheetView>
  </sheetViews>
  <sheetFormatPr defaultRowHeight="15" x14ac:dyDescent="0.25"/>
  <cols>
    <col min="1" max="1" width="19" customWidth="1"/>
    <col min="2" max="8" width="10.28515625" customWidth="1"/>
    <col min="17" max="17" width="12.85546875" customWidth="1"/>
    <col min="18" max="18" width="10.42578125" customWidth="1"/>
    <col min="19" max="19" width="12.7109375" customWidth="1"/>
  </cols>
  <sheetData>
    <row r="1" spans="1:32" ht="18.75" x14ac:dyDescent="0.3">
      <c r="A1" s="1" t="s">
        <v>126</v>
      </c>
      <c r="B1" s="1"/>
      <c r="C1" s="1"/>
      <c r="D1" s="1" t="s">
        <v>127</v>
      </c>
      <c r="E1" s="1"/>
      <c r="F1" s="1"/>
      <c r="G1" s="1"/>
    </row>
    <row r="2" spans="1:32" ht="18.75" x14ac:dyDescent="0.3">
      <c r="A2" s="5" t="s">
        <v>128</v>
      </c>
      <c r="B2" s="1"/>
      <c r="C2" s="1"/>
      <c r="D2" s="1"/>
      <c r="E2" s="1"/>
      <c r="F2" s="1"/>
      <c r="G2" s="1"/>
    </row>
    <row r="3" spans="1:32" ht="16.5" thickBot="1" x14ac:dyDescent="0.3">
      <c r="A3" s="153" t="s">
        <v>18</v>
      </c>
    </row>
    <row r="4" spans="1:32" ht="60.75" thickBot="1" x14ac:dyDescent="0.3">
      <c r="A4" s="97"/>
      <c r="B4" s="154" t="s">
        <v>19</v>
      </c>
      <c r="C4" s="155" t="s">
        <v>20</v>
      </c>
      <c r="D4" s="155" t="s">
        <v>21</v>
      </c>
      <c r="E4" s="155" t="s">
        <v>22</v>
      </c>
      <c r="F4" s="156" t="s">
        <v>23</v>
      </c>
      <c r="G4" s="156" t="s">
        <v>24</v>
      </c>
      <c r="H4" s="155" t="s">
        <v>25</v>
      </c>
      <c r="I4" s="155" t="s">
        <v>26</v>
      </c>
      <c r="J4" s="155" t="s">
        <v>27</v>
      </c>
      <c r="K4" s="156" t="s">
        <v>28</v>
      </c>
      <c r="L4" s="155" t="s">
        <v>29</v>
      </c>
      <c r="M4" s="155" t="s">
        <v>30</v>
      </c>
      <c r="N4" s="156" t="s">
        <v>31</v>
      </c>
      <c r="O4" s="156" t="s">
        <v>32</v>
      </c>
      <c r="Q4" s="97"/>
      <c r="R4" s="136" t="s">
        <v>129</v>
      </c>
      <c r="S4" s="157" t="s">
        <v>130</v>
      </c>
      <c r="T4" s="158" t="s">
        <v>38</v>
      </c>
    </row>
    <row r="5" spans="1:32" ht="18.75" x14ac:dyDescent="0.3">
      <c r="A5" s="26" t="s">
        <v>39</v>
      </c>
      <c r="B5" s="159">
        <v>1489</v>
      </c>
      <c r="C5" s="160">
        <f>B5/$B$12</f>
        <v>0.17162286768095897</v>
      </c>
      <c r="D5" s="161">
        <v>379</v>
      </c>
      <c r="E5" s="162">
        <v>0.25453324378777703</v>
      </c>
      <c r="F5" s="161">
        <v>75</v>
      </c>
      <c r="G5" s="162">
        <f>F5/B5</f>
        <v>5.0369375419744795E-2</v>
      </c>
      <c r="H5" s="163">
        <v>1202</v>
      </c>
      <c r="I5" s="162">
        <v>0.80725319006044327</v>
      </c>
      <c r="J5" s="164">
        <v>0.33333333333333331</v>
      </c>
      <c r="K5" s="164"/>
      <c r="L5" s="162">
        <v>6.4472800537273334E-2</v>
      </c>
      <c r="M5" s="165">
        <v>0.71875</v>
      </c>
      <c r="N5" s="166">
        <v>212</v>
      </c>
      <c r="O5" s="162">
        <v>0.14237743451981194</v>
      </c>
      <c r="Q5" s="26" t="s">
        <v>39</v>
      </c>
      <c r="R5" s="167">
        <v>1303</v>
      </c>
      <c r="S5" s="168">
        <v>1489</v>
      </c>
      <c r="T5" s="34">
        <f>SUM(R5:S5)</f>
        <v>2792</v>
      </c>
    </row>
    <row r="6" spans="1:32" ht="18.75" x14ac:dyDescent="0.3">
      <c r="A6" s="34" t="s">
        <v>41</v>
      </c>
      <c r="B6" s="169">
        <v>1412</v>
      </c>
      <c r="C6" s="162">
        <f t="shared" ref="C6:C11" si="0">B6/$B$12</f>
        <v>0.16274781005071462</v>
      </c>
      <c r="D6" s="166">
        <v>376</v>
      </c>
      <c r="E6" s="170">
        <v>0.26628895184135976</v>
      </c>
      <c r="F6" s="161">
        <v>76</v>
      </c>
      <c r="G6" s="170">
        <f t="shared" ref="G6:G11" si="1">F6/B6</f>
        <v>5.3824362606232294E-2</v>
      </c>
      <c r="H6" s="166">
        <v>1105</v>
      </c>
      <c r="I6" s="170">
        <v>0.78257790368271951</v>
      </c>
      <c r="J6" s="171">
        <v>0.34375</v>
      </c>
      <c r="K6" s="171"/>
      <c r="L6" s="162">
        <v>4.8158640226628892E-2</v>
      </c>
      <c r="M6" s="172">
        <v>0.66666666666666663</v>
      </c>
      <c r="N6" s="166">
        <v>206</v>
      </c>
      <c r="O6" s="170">
        <v>0.14589235127478753</v>
      </c>
      <c r="Q6" s="34" t="s">
        <v>41</v>
      </c>
      <c r="R6" s="173">
        <v>1152</v>
      </c>
      <c r="S6" s="174">
        <v>1412</v>
      </c>
      <c r="T6" s="34">
        <f t="shared" ref="T6:T12" si="2">SUM(R6:S6)</f>
        <v>2564</v>
      </c>
    </row>
    <row r="7" spans="1:32" ht="19.5" thickBot="1" x14ac:dyDescent="0.35">
      <c r="A7" s="34" t="s">
        <v>43</v>
      </c>
      <c r="B7" s="169">
        <v>1408</v>
      </c>
      <c r="C7" s="162">
        <f t="shared" si="0"/>
        <v>0.16228676809589673</v>
      </c>
      <c r="D7" s="175">
        <v>447</v>
      </c>
      <c r="E7" s="176">
        <v>0.31747159090909088</v>
      </c>
      <c r="F7" s="161">
        <v>92</v>
      </c>
      <c r="G7" s="177">
        <f t="shared" si="1"/>
        <v>6.5340909090909088E-2</v>
      </c>
      <c r="H7" s="166">
        <v>1163</v>
      </c>
      <c r="I7" s="178">
        <v>0.82599431818181823</v>
      </c>
      <c r="J7" s="179">
        <v>0.34375</v>
      </c>
      <c r="K7" s="179"/>
      <c r="L7" s="162">
        <v>5.7528409090909088E-2</v>
      </c>
      <c r="M7" s="180">
        <v>0.67708333333333337</v>
      </c>
      <c r="N7" s="166">
        <v>212</v>
      </c>
      <c r="O7" s="178">
        <v>0.15056818181818182</v>
      </c>
      <c r="Q7" s="34" t="s">
        <v>43</v>
      </c>
      <c r="R7" s="181">
        <v>1408</v>
      </c>
      <c r="S7" s="174">
        <v>1408</v>
      </c>
      <c r="T7" s="34">
        <f t="shared" si="2"/>
        <v>2816</v>
      </c>
    </row>
    <row r="8" spans="1:32" ht="18.75" x14ac:dyDescent="0.3">
      <c r="A8" s="42" t="s">
        <v>44</v>
      </c>
      <c r="B8" s="182">
        <v>859</v>
      </c>
      <c r="C8" s="183">
        <f t="shared" si="0"/>
        <v>9.9008759797141535E-2</v>
      </c>
      <c r="D8" s="184">
        <v>265</v>
      </c>
      <c r="E8" s="185">
        <v>0.30849825378346912</v>
      </c>
      <c r="F8" s="182">
        <v>58</v>
      </c>
      <c r="G8" s="186">
        <f t="shared" si="1"/>
        <v>6.7520372526193251E-2</v>
      </c>
      <c r="H8" s="187">
        <v>612</v>
      </c>
      <c r="I8" s="125">
        <v>0.7124563445867288</v>
      </c>
      <c r="J8" s="188">
        <v>0.44791666666666669</v>
      </c>
      <c r="K8" s="188"/>
      <c r="L8" s="162">
        <v>7.2176949941792787E-2</v>
      </c>
      <c r="M8" s="189">
        <v>0.69791666666666663</v>
      </c>
      <c r="N8" s="166">
        <v>77</v>
      </c>
      <c r="O8" s="125">
        <v>8.9639115250291029E-2</v>
      </c>
      <c r="Q8" s="42" t="s">
        <v>44</v>
      </c>
      <c r="R8" s="190">
        <v>727</v>
      </c>
      <c r="S8" s="191">
        <v>859</v>
      </c>
      <c r="T8" s="34">
        <f t="shared" si="2"/>
        <v>1586</v>
      </c>
    </row>
    <row r="9" spans="1:32" ht="19.5" thickBot="1" x14ac:dyDescent="0.35">
      <c r="A9" s="42" t="s">
        <v>45</v>
      </c>
      <c r="B9" s="182">
        <v>747</v>
      </c>
      <c r="C9" s="183">
        <f t="shared" si="0"/>
        <v>8.6099585062240663E-2</v>
      </c>
      <c r="D9" s="184">
        <v>256</v>
      </c>
      <c r="E9" s="192">
        <v>0.34270414993306558</v>
      </c>
      <c r="F9" s="182">
        <v>65</v>
      </c>
      <c r="G9" s="186">
        <f t="shared" si="1"/>
        <v>8.7014725568942436E-2</v>
      </c>
      <c r="H9" s="187">
        <v>521</v>
      </c>
      <c r="I9" s="125">
        <v>0.69745649263721554</v>
      </c>
      <c r="J9" s="188">
        <v>0.44791666666666669</v>
      </c>
      <c r="K9" s="188"/>
      <c r="L9" s="162">
        <v>6.8273092369477914E-2</v>
      </c>
      <c r="M9" s="189">
        <v>0.66666666666666663</v>
      </c>
      <c r="N9" s="166">
        <v>76</v>
      </c>
      <c r="O9" s="125">
        <v>0.10174029451137885</v>
      </c>
      <c r="Q9" s="42" t="s">
        <v>45</v>
      </c>
      <c r="R9" s="190">
        <v>586</v>
      </c>
      <c r="S9" s="191">
        <v>747</v>
      </c>
      <c r="T9" s="34">
        <f t="shared" si="2"/>
        <v>1333</v>
      </c>
    </row>
    <row r="10" spans="1:32" ht="18.75" x14ac:dyDescent="0.3">
      <c r="A10" s="34" t="s">
        <v>46</v>
      </c>
      <c r="B10" s="169">
        <v>1363</v>
      </c>
      <c r="C10" s="162">
        <f t="shared" si="0"/>
        <v>0.15710004610419548</v>
      </c>
      <c r="D10" s="166">
        <v>402</v>
      </c>
      <c r="E10" s="162">
        <v>0.29493763756419661</v>
      </c>
      <c r="F10" s="161">
        <v>67</v>
      </c>
      <c r="G10" s="193">
        <f t="shared" si="1"/>
        <v>4.9156272927366101E-2</v>
      </c>
      <c r="H10" s="166">
        <v>1095</v>
      </c>
      <c r="I10" s="170">
        <v>0.80337490829053559</v>
      </c>
      <c r="J10" s="171">
        <v>0.32291666666666669</v>
      </c>
      <c r="K10" s="171"/>
      <c r="L10" s="162">
        <v>5.0623624358033747E-2</v>
      </c>
      <c r="M10" s="172">
        <v>0.6875</v>
      </c>
      <c r="N10" s="166">
        <v>201</v>
      </c>
      <c r="O10" s="170">
        <v>0.1474688187820983</v>
      </c>
      <c r="Q10" s="34" t="s">
        <v>46</v>
      </c>
      <c r="R10" s="173">
        <v>1064</v>
      </c>
      <c r="S10" s="174">
        <v>1363</v>
      </c>
      <c r="T10" s="34">
        <f t="shared" si="2"/>
        <v>2427</v>
      </c>
    </row>
    <row r="11" spans="1:32" ht="19.5" thickBot="1" x14ac:dyDescent="0.35">
      <c r="A11" s="48" t="s">
        <v>47</v>
      </c>
      <c r="B11" s="194">
        <v>1398</v>
      </c>
      <c r="C11" s="162">
        <f t="shared" si="0"/>
        <v>0.16113416320885202</v>
      </c>
      <c r="D11" s="195">
        <v>367</v>
      </c>
      <c r="E11" s="196">
        <v>0.2625178826895565</v>
      </c>
      <c r="F11" s="161">
        <v>87</v>
      </c>
      <c r="G11" s="196">
        <f t="shared" si="1"/>
        <v>6.2231759656652362E-2</v>
      </c>
      <c r="H11" s="195">
        <v>1116</v>
      </c>
      <c r="I11" s="196">
        <v>0.79828326180257514</v>
      </c>
      <c r="J11" s="197">
        <v>0.34375</v>
      </c>
      <c r="K11" s="197"/>
      <c r="L11" s="162">
        <v>6.0085836909871244E-2</v>
      </c>
      <c r="M11" s="198">
        <v>0.6875</v>
      </c>
      <c r="N11" s="166">
        <v>201</v>
      </c>
      <c r="O11" s="196">
        <v>0.14377682403433475</v>
      </c>
      <c r="Q11" s="48" t="s">
        <v>47</v>
      </c>
      <c r="R11" s="199">
        <v>1186</v>
      </c>
      <c r="S11" s="200">
        <v>1398</v>
      </c>
      <c r="T11" s="34">
        <f t="shared" si="2"/>
        <v>2584</v>
      </c>
    </row>
    <row r="12" spans="1:32" ht="19.5" thickBot="1" x14ac:dyDescent="0.35">
      <c r="A12" s="201" t="s">
        <v>48</v>
      </c>
      <c r="B12" s="202">
        <f>SUM(B5:B11)</f>
        <v>8676</v>
      </c>
      <c r="C12" s="203"/>
      <c r="D12" s="204">
        <f>SUM(D5:D11)</f>
        <v>2492</v>
      </c>
      <c r="E12" s="205">
        <f>D12/B12</f>
        <v>0.28722913785154447</v>
      </c>
      <c r="F12" s="204">
        <f>SUM(F5:F11)</f>
        <v>520</v>
      </c>
      <c r="G12" s="205">
        <f>F12/B12</f>
        <v>5.9935454126325498E-2</v>
      </c>
      <c r="H12" s="204">
        <f>SUM(H5:H11)</f>
        <v>6814</v>
      </c>
      <c r="I12" s="205">
        <f>H12/B12</f>
        <v>0.78538497003227292</v>
      </c>
      <c r="J12" s="203"/>
      <c r="K12" s="203"/>
      <c r="L12" s="205"/>
      <c r="M12" s="204"/>
      <c r="N12" s="204">
        <f>SUM(N5:N11)</f>
        <v>1185</v>
      </c>
      <c r="O12" s="205"/>
      <c r="Q12" s="201" t="s">
        <v>48</v>
      </c>
      <c r="R12" s="206">
        <f>SUM(R5:R11)</f>
        <v>7426</v>
      </c>
      <c r="S12" s="207">
        <f>SUM(S5:S11)</f>
        <v>8676</v>
      </c>
      <c r="T12" s="158">
        <f t="shared" si="2"/>
        <v>16102</v>
      </c>
    </row>
    <row r="13" spans="1:32" x14ac:dyDescent="0.25">
      <c r="D13" s="208"/>
      <c r="E13" s="209"/>
      <c r="F13" s="209"/>
      <c r="G13" s="209"/>
      <c r="H13" s="208"/>
      <c r="I13" s="209"/>
      <c r="L13" s="209"/>
      <c r="M13" s="208"/>
      <c r="N13" s="208"/>
      <c r="O13" s="209"/>
    </row>
    <row r="14" spans="1:32" x14ac:dyDescent="0.25">
      <c r="D14" s="208"/>
      <c r="E14" s="209"/>
      <c r="F14" s="209"/>
      <c r="G14" s="209"/>
      <c r="H14" s="208"/>
      <c r="I14" s="209"/>
      <c r="L14" s="209"/>
      <c r="M14" s="208"/>
      <c r="N14" s="208"/>
      <c r="O14" s="209"/>
    </row>
    <row r="15" spans="1:32" ht="16.5" thickBot="1" x14ac:dyDescent="0.3">
      <c r="A15" s="153" t="s">
        <v>50</v>
      </c>
      <c r="B15" s="15"/>
      <c r="C15" s="15"/>
      <c r="D15" s="210"/>
      <c r="E15" s="211"/>
      <c r="F15" s="211"/>
      <c r="G15" s="211"/>
      <c r="H15" s="210"/>
      <c r="I15" s="211"/>
      <c r="J15" s="15"/>
      <c r="K15" s="15"/>
      <c r="L15" s="211"/>
      <c r="M15" s="210"/>
      <c r="N15" s="210"/>
      <c r="O15" s="211"/>
    </row>
    <row r="16" spans="1:32" ht="60.75" thickBot="1" x14ac:dyDescent="0.3">
      <c r="A16" s="97"/>
      <c r="B16" s="136" t="s">
        <v>19</v>
      </c>
      <c r="C16" s="111" t="s">
        <v>20</v>
      </c>
      <c r="D16" s="155" t="s">
        <v>21</v>
      </c>
      <c r="E16" s="156" t="s">
        <v>22</v>
      </c>
      <c r="F16" s="156" t="s">
        <v>23</v>
      </c>
      <c r="G16" s="156" t="s">
        <v>24</v>
      </c>
      <c r="H16" s="155" t="s">
        <v>25</v>
      </c>
      <c r="I16" s="156" t="s">
        <v>26</v>
      </c>
      <c r="J16" s="111" t="s">
        <v>27</v>
      </c>
      <c r="K16" s="156" t="s">
        <v>28</v>
      </c>
      <c r="L16" s="155" t="s">
        <v>29</v>
      </c>
      <c r="M16" s="155" t="s">
        <v>30</v>
      </c>
      <c r="N16" s="156" t="s">
        <v>31</v>
      </c>
      <c r="O16" s="156" t="s">
        <v>32</v>
      </c>
      <c r="Q16" s="212" t="s">
        <v>52</v>
      </c>
      <c r="R16" s="213" t="s">
        <v>53</v>
      </c>
      <c r="S16" s="214" t="s">
        <v>54</v>
      </c>
      <c r="T16" s="212" t="s">
        <v>55</v>
      </c>
      <c r="U16" s="215" t="s">
        <v>56</v>
      </c>
      <c r="V16" s="215" t="s">
        <v>57</v>
      </c>
      <c r="W16" s="215" t="s">
        <v>58</v>
      </c>
      <c r="X16" s="215" t="s">
        <v>59</v>
      </c>
      <c r="Y16" s="215" t="s">
        <v>60</v>
      </c>
      <c r="Z16" s="215" t="s">
        <v>61</v>
      </c>
      <c r="AA16" s="215" t="s">
        <v>62</v>
      </c>
      <c r="AB16" s="215" t="s">
        <v>63</v>
      </c>
      <c r="AC16" s="215" t="s">
        <v>64</v>
      </c>
      <c r="AD16" s="215" t="s">
        <v>65</v>
      </c>
      <c r="AE16" s="215" t="s">
        <v>66</v>
      </c>
      <c r="AF16" s="214" t="s">
        <v>67</v>
      </c>
    </row>
    <row r="17" spans="1:32" ht="19.5" thickBot="1" x14ac:dyDescent="0.35">
      <c r="A17" s="26" t="s">
        <v>39</v>
      </c>
      <c r="B17" s="216">
        <v>1303</v>
      </c>
      <c r="C17" s="162">
        <f>B17/$B$12</f>
        <v>0.15018441678192715</v>
      </c>
      <c r="D17" s="163">
        <v>400</v>
      </c>
      <c r="E17" s="162">
        <v>0.30698388334612431</v>
      </c>
      <c r="F17" s="166">
        <v>83</v>
      </c>
      <c r="G17" s="162"/>
      <c r="H17" s="161">
        <v>1103</v>
      </c>
      <c r="I17" s="160">
        <v>0.84650805832693787</v>
      </c>
      <c r="J17" s="217">
        <v>0.34375</v>
      </c>
      <c r="K17" s="166">
        <v>224</v>
      </c>
      <c r="L17" s="162">
        <v>0.17191097467382963</v>
      </c>
      <c r="M17" s="218">
        <v>0.75</v>
      </c>
      <c r="N17" s="169">
        <v>83</v>
      </c>
      <c r="O17" s="162">
        <v>6.3699155794320797E-2</v>
      </c>
      <c r="Q17" s="219" t="s">
        <v>68</v>
      </c>
      <c r="R17" s="220"/>
      <c r="S17" s="221" t="s">
        <v>69</v>
      </c>
      <c r="T17" s="219" t="s">
        <v>70</v>
      </c>
      <c r="U17" s="220" t="s">
        <v>71</v>
      </c>
      <c r="V17" s="220" t="s">
        <v>72</v>
      </c>
      <c r="W17" s="220" t="s">
        <v>73</v>
      </c>
      <c r="X17" s="220" t="s">
        <v>74</v>
      </c>
      <c r="Y17" s="220" t="s">
        <v>75</v>
      </c>
      <c r="Z17" s="220" t="s">
        <v>76</v>
      </c>
      <c r="AA17" s="220" t="s">
        <v>77</v>
      </c>
      <c r="AB17" s="220" t="s">
        <v>78</v>
      </c>
      <c r="AC17" s="220" t="s">
        <v>79</v>
      </c>
      <c r="AD17" s="220" t="s">
        <v>80</v>
      </c>
      <c r="AE17" s="220" t="s">
        <v>81</v>
      </c>
      <c r="AF17" s="221" t="s">
        <v>82</v>
      </c>
    </row>
    <row r="18" spans="1:32" ht="18.75" x14ac:dyDescent="0.3">
      <c r="A18" s="34" t="s">
        <v>41</v>
      </c>
      <c r="B18" s="169">
        <v>1152</v>
      </c>
      <c r="C18" s="170">
        <f t="shared" ref="C18:C23" si="3">B18/$B$12</f>
        <v>0.13278008298755187</v>
      </c>
      <c r="D18" s="166">
        <v>370</v>
      </c>
      <c r="E18" s="170">
        <f>370/1152</f>
        <v>0.32118055555555558</v>
      </c>
      <c r="F18" s="166">
        <v>80</v>
      </c>
      <c r="G18" s="170"/>
      <c r="H18" s="166">
        <v>962</v>
      </c>
      <c r="I18" s="170">
        <v>0.15625</v>
      </c>
      <c r="J18" s="222">
        <v>0.33333333333333331</v>
      </c>
      <c r="K18" s="166">
        <v>180</v>
      </c>
      <c r="L18" s="170">
        <v>0.15625</v>
      </c>
      <c r="M18" s="222">
        <v>0.6875</v>
      </c>
      <c r="N18" s="169">
        <v>86</v>
      </c>
      <c r="O18" s="178">
        <v>7.4652777777777776E-2</v>
      </c>
      <c r="Q18" s="26" t="s">
        <v>39</v>
      </c>
      <c r="R18" s="223">
        <f>SUM(T18:AF19)</f>
        <v>2792</v>
      </c>
      <c r="S18" s="95" t="s">
        <v>40</v>
      </c>
      <c r="T18" s="223">
        <v>0</v>
      </c>
      <c r="U18" s="76">
        <v>54</v>
      </c>
      <c r="V18" s="76">
        <v>384</v>
      </c>
      <c r="W18" s="76">
        <v>672</v>
      </c>
      <c r="X18" s="76">
        <v>304</v>
      </c>
      <c r="Y18" s="76">
        <v>62</v>
      </c>
      <c r="Z18" s="76">
        <v>12</v>
      </c>
      <c r="AA18" s="76">
        <v>0</v>
      </c>
      <c r="AB18" s="76">
        <v>1</v>
      </c>
      <c r="AC18" s="76">
        <v>0</v>
      </c>
      <c r="AD18" s="76">
        <v>0</v>
      </c>
      <c r="AE18" s="76">
        <v>0</v>
      </c>
      <c r="AF18" s="86">
        <v>0</v>
      </c>
    </row>
    <row r="19" spans="1:32" ht="19.5" thickBot="1" x14ac:dyDescent="0.35">
      <c r="A19" s="34" t="s">
        <v>43</v>
      </c>
      <c r="B19" s="224">
        <v>1408</v>
      </c>
      <c r="C19" s="178">
        <f t="shared" si="3"/>
        <v>0.16228676809589673</v>
      </c>
      <c r="D19" s="166">
        <v>362</v>
      </c>
      <c r="E19" s="170">
        <v>0.25710227272727271</v>
      </c>
      <c r="F19" s="166">
        <v>80</v>
      </c>
      <c r="G19" s="170"/>
      <c r="H19" s="175">
        <v>1124</v>
      </c>
      <c r="I19" s="170">
        <v>0.79829545454545459</v>
      </c>
      <c r="J19" s="222">
        <v>0.3125</v>
      </c>
      <c r="K19" s="166">
        <v>255</v>
      </c>
      <c r="L19" s="170">
        <v>0.18110795454545456</v>
      </c>
      <c r="M19" s="222">
        <v>0.70833333333333337</v>
      </c>
      <c r="N19" s="166">
        <v>84</v>
      </c>
      <c r="O19" s="170">
        <v>5.9659090909090912E-2</v>
      </c>
      <c r="Q19" s="26"/>
      <c r="R19" s="223"/>
      <c r="S19" s="225" t="s">
        <v>42</v>
      </c>
      <c r="T19" s="226">
        <v>0</v>
      </c>
      <c r="U19" s="90">
        <v>80</v>
      </c>
      <c r="V19" s="90">
        <v>401</v>
      </c>
      <c r="W19" s="90">
        <v>422</v>
      </c>
      <c r="X19" s="90">
        <v>317</v>
      </c>
      <c r="Y19" s="90">
        <v>73</v>
      </c>
      <c r="Z19" s="90">
        <v>10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1">
        <v>0</v>
      </c>
    </row>
    <row r="20" spans="1:32" ht="18.75" x14ac:dyDescent="0.3">
      <c r="A20" s="42" t="s">
        <v>44</v>
      </c>
      <c r="B20" s="182">
        <v>727</v>
      </c>
      <c r="C20" s="125">
        <f t="shared" si="3"/>
        <v>8.3794375288151215E-2</v>
      </c>
      <c r="D20" s="187">
        <v>255</v>
      </c>
      <c r="E20" s="125">
        <v>0.35075653370013754</v>
      </c>
      <c r="F20" s="166">
        <v>72</v>
      </c>
      <c r="G20" s="125"/>
      <c r="H20" s="187">
        <v>563</v>
      </c>
      <c r="I20" s="125">
        <v>0.77441540577716639</v>
      </c>
      <c r="J20" s="227">
        <v>0.4375</v>
      </c>
      <c r="K20" s="187">
        <v>77</v>
      </c>
      <c r="L20" s="125">
        <v>0.10591471801925723</v>
      </c>
      <c r="M20" s="227">
        <v>0.63541666666666663</v>
      </c>
      <c r="N20" s="187">
        <v>54</v>
      </c>
      <c r="O20" s="125">
        <v>7.4277854195323248E-2</v>
      </c>
      <c r="Q20" s="34" t="s">
        <v>41</v>
      </c>
      <c r="R20" s="223">
        <f>SUM(T20:AF21)</f>
        <v>2564</v>
      </c>
      <c r="S20" s="92" t="s">
        <v>40</v>
      </c>
      <c r="T20" s="228">
        <v>0</v>
      </c>
      <c r="U20" s="82">
        <v>46</v>
      </c>
      <c r="V20" s="82">
        <v>358</v>
      </c>
      <c r="W20" s="82">
        <v>632</v>
      </c>
      <c r="X20" s="82">
        <v>300</v>
      </c>
      <c r="Y20" s="82">
        <v>60</v>
      </c>
      <c r="Z20" s="82">
        <v>12</v>
      </c>
      <c r="AA20" s="82">
        <v>4</v>
      </c>
      <c r="AB20" s="82">
        <v>0</v>
      </c>
      <c r="AC20" s="82">
        <v>0</v>
      </c>
      <c r="AD20" s="82">
        <v>0</v>
      </c>
      <c r="AE20" s="82">
        <v>0</v>
      </c>
      <c r="AF20" s="83">
        <v>0</v>
      </c>
    </row>
    <row r="21" spans="1:32" ht="19.5" thickBot="1" x14ac:dyDescent="0.35">
      <c r="A21" s="42" t="s">
        <v>45</v>
      </c>
      <c r="B21" s="182">
        <v>586</v>
      </c>
      <c r="C21" s="125">
        <f t="shared" si="3"/>
        <v>6.7542646380820651E-2</v>
      </c>
      <c r="D21" s="187">
        <v>199</v>
      </c>
      <c r="E21" s="125">
        <v>0.33959044368600683</v>
      </c>
      <c r="F21" s="166">
        <v>47</v>
      </c>
      <c r="G21" s="125"/>
      <c r="H21" s="187">
        <v>432</v>
      </c>
      <c r="I21" s="125">
        <v>0.73720136518771329</v>
      </c>
      <c r="J21" s="227">
        <v>0.45833333333333331</v>
      </c>
      <c r="K21" s="187">
        <v>45</v>
      </c>
      <c r="L21" s="125">
        <v>7.6791808873720141E-2</v>
      </c>
      <c r="M21" s="227">
        <v>0.6875</v>
      </c>
      <c r="N21" s="187">
        <v>53</v>
      </c>
      <c r="O21" s="125">
        <v>9.0443686006825938E-2</v>
      </c>
      <c r="P21" s="229"/>
      <c r="Q21" s="34"/>
      <c r="R21" s="223"/>
      <c r="S21" s="225" t="s">
        <v>42</v>
      </c>
      <c r="T21" s="226">
        <v>0</v>
      </c>
      <c r="U21" s="90">
        <v>89</v>
      </c>
      <c r="V21" s="90">
        <v>300</v>
      </c>
      <c r="W21" s="90">
        <v>393</v>
      </c>
      <c r="X21" s="90">
        <v>290</v>
      </c>
      <c r="Y21" s="90">
        <v>73</v>
      </c>
      <c r="Z21" s="90">
        <v>4</v>
      </c>
      <c r="AA21" s="90">
        <v>3</v>
      </c>
      <c r="AB21" s="90">
        <v>0</v>
      </c>
      <c r="AC21" s="90">
        <v>0</v>
      </c>
      <c r="AD21" s="90">
        <v>0</v>
      </c>
      <c r="AE21" s="90">
        <v>0</v>
      </c>
      <c r="AF21" s="91">
        <v>0</v>
      </c>
    </row>
    <row r="22" spans="1:32" ht="18.75" x14ac:dyDescent="0.3">
      <c r="A22" s="34" t="s">
        <v>46</v>
      </c>
      <c r="B22" s="169">
        <v>1064</v>
      </c>
      <c r="C22" s="170">
        <f t="shared" si="3"/>
        <v>0.12263715998155832</v>
      </c>
      <c r="D22" s="166">
        <v>369</v>
      </c>
      <c r="E22" s="178">
        <v>0.3468045112781955</v>
      </c>
      <c r="F22" s="166">
        <v>66</v>
      </c>
      <c r="G22" s="178"/>
      <c r="H22" s="166">
        <v>893</v>
      </c>
      <c r="I22" s="170">
        <v>0.8392857142857143</v>
      </c>
      <c r="J22" s="222">
        <v>0.35416666666666669</v>
      </c>
      <c r="K22" s="166">
        <v>141</v>
      </c>
      <c r="L22" s="170">
        <v>0.1325187969924812</v>
      </c>
      <c r="M22" s="222">
        <v>0.51041666666666663</v>
      </c>
      <c r="N22" s="166">
        <v>80</v>
      </c>
      <c r="O22" s="178">
        <v>7.5187969924812026E-2</v>
      </c>
      <c r="Q22" s="34" t="s">
        <v>43</v>
      </c>
      <c r="R22" s="223">
        <f>SUM(T22:AF23)</f>
        <v>2816</v>
      </c>
      <c r="S22" s="92" t="s">
        <v>40</v>
      </c>
      <c r="T22" s="228">
        <v>0</v>
      </c>
      <c r="U22" s="82">
        <v>31</v>
      </c>
      <c r="V22" s="82">
        <v>280</v>
      </c>
      <c r="W22" s="82">
        <v>650</v>
      </c>
      <c r="X22" s="82">
        <v>355</v>
      </c>
      <c r="Y22" s="82">
        <v>77</v>
      </c>
      <c r="Z22" s="82">
        <v>13</v>
      </c>
      <c r="AA22" s="82">
        <v>1</v>
      </c>
      <c r="AB22" s="82">
        <v>1</v>
      </c>
      <c r="AC22" s="82">
        <v>0</v>
      </c>
      <c r="AD22" s="82">
        <v>0</v>
      </c>
      <c r="AE22" s="82">
        <v>0</v>
      </c>
      <c r="AF22" s="83">
        <v>0</v>
      </c>
    </row>
    <row r="23" spans="1:32" ht="19.5" thickBot="1" x14ac:dyDescent="0.35">
      <c r="A23" s="48" t="s">
        <v>47</v>
      </c>
      <c r="B23" s="194">
        <v>1186</v>
      </c>
      <c r="C23" s="196">
        <f t="shared" si="3"/>
        <v>0.13669893960350391</v>
      </c>
      <c r="D23" s="195">
        <v>381</v>
      </c>
      <c r="E23" s="196">
        <v>0.32124789207419902</v>
      </c>
      <c r="F23" s="166">
        <v>59</v>
      </c>
      <c r="G23" s="196"/>
      <c r="H23" s="195">
        <v>973</v>
      </c>
      <c r="I23" s="230">
        <v>0.82040472175379431</v>
      </c>
      <c r="J23" s="231">
        <v>0.32291666666666669</v>
      </c>
      <c r="K23" s="232">
        <v>169</v>
      </c>
      <c r="L23" s="196">
        <v>0.14249578414839797</v>
      </c>
      <c r="M23" s="231">
        <v>0.52083333333333337</v>
      </c>
      <c r="N23" s="232">
        <v>79</v>
      </c>
      <c r="O23" s="196">
        <v>6.6610455311973016E-2</v>
      </c>
      <c r="Q23" s="34"/>
      <c r="R23" s="223"/>
      <c r="S23" s="225" t="s">
        <v>42</v>
      </c>
      <c r="T23" s="226">
        <v>0</v>
      </c>
      <c r="U23" s="90">
        <v>123</v>
      </c>
      <c r="V23" s="90">
        <v>476</v>
      </c>
      <c r="W23" s="90">
        <v>447</v>
      </c>
      <c r="X23" s="90">
        <v>290</v>
      </c>
      <c r="Y23" s="90">
        <v>65</v>
      </c>
      <c r="Z23" s="90">
        <v>4</v>
      </c>
      <c r="AA23" s="90">
        <v>2</v>
      </c>
      <c r="AB23" s="90">
        <v>1</v>
      </c>
      <c r="AC23" s="90">
        <v>0</v>
      </c>
      <c r="AD23" s="90">
        <v>0</v>
      </c>
      <c r="AE23" s="90">
        <v>0</v>
      </c>
      <c r="AF23" s="91">
        <v>0</v>
      </c>
    </row>
    <row r="24" spans="1:32" ht="19.5" thickBot="1" x14ac:dyDescent="0.35">
      <c r="A24" s="201" t="s">
        <v>48</v>
      </c>
      <c r="B24" s="202">
        <f>SUM(B17:B23)</f>
        <v>7426</v>
      </c>
      <c r="C24" s="204"/>
      <c r="D24" s="204">
        <f>SUM(D17:D23)</f>
        <v>2336</v>
      </c>
      <c r="E24" s="205">
        <f>D24/B24</f>
        <v>0.31457042822515485</v>
      </c>
      <c r="F24" s="204">
        <f>SUM(F17:F23)</f>
        <v>487</v>
      </c>
      <c r="G24" s="205"/>
      <c r="H24" s="204">
        <f>SUM(H17:H23)</f>
        <v>6050</v>
      </c>
      <c r="I24" s="205">
        <f>H24/B24</f>
        <v>0.81470509022353887</v>
      </c>
      <c r="J24" s="204"/>
      <c r="K24" s="204">
        <f>SUM(K17:K23)</f>
        <v>1091</v>
      </c>
      <c r="L24" s="205"/>
      <c r="M24" s="204"/>
      <c r="N24" s="204">
        <f>SUM(N17:N23)</f>
        <v>519</v>
      </c>
      <c r="O24" s="205"/>
      <c r="P24" s="229"/>
      <c r="Q24" s="42" t="s">
        <v>44</v>
      </c>
      <c r="R24" s="233">
        <f>SUM(T24:AF25)</f>
        <v>1586</v>
      </c>
      <c r="S24" s="92" t="s">
        <v>40</v>
      </c>
      <c r="T24" s="228">
        <v>0</v>
      </c>
      <c r="U24" s="82">
        <v>29</v>
      </c>
      <c r="V24" s="82">
        <v>198</v>
      </c>
      <c r="W24" s="82">
        <v>367</v>
      </c>
      <c r="X24" s="82">
        <v>207</v>
      </c>
      <c r="Y24" s="82">
        <v>49</v>
      </c>
      <c r="Z24" s="82">
        <v>7</v>
      </c>
      <c r="AA24" s="82">
        <v>1</v>
      </c>
      <c r="AB24" s="82">
        <v>0</v>
      </c>
      <c r="AC24" s="82">
        <v>0</v>
      </c>
      <c r="AD24" s="82">
        <v>1</v>
      </c>
      <c r="AE24" s="82">
        <v>0</v>
      </c>
      <c r="AF24" s="83">
        <v>0</v>
      </c>
    </row>
    <row r="25" spans="1:32" ht="15.75" thickBot="1" x14ac:dyDescent="0.3">
      <c r="B25" s="208"/>
      <c r="C25" s="208"/>
      <c r="D25" s="208"/>
      <c r="E25" s="209"/>
      <c r="F25" s="209"/>
      <c r="G25" s="209"/>
      <c r="H25" s="208"/>
      <c r="I25" s="209"/>
      <c r="J25" s="208"/>
      <c r="K25" s="208"/>
      <c r="L25" s="209"/>
      <c r="M25" s="208"/>
      <c r="N25" s="208"/>
      <c r="O25" s="209"/>
      <c r="Q25" s="42"/>
      <c r="R25" s="233"/>
      <c r="S25" s="225" t="s">
        <v>42</v>
      </c>
      <c r="T25" s="226">
        <v>0</v>
      </c>
      <c r="U25" s="90">
        <v>35</v>
      </c>
      <c r="V25" s="90">
        <v>162</v>
      </c>
      <c r="W25" s="90">
        <v>275</v>
      </c>
      <c r="X25" s="90">
        <v>208</v>
      </c>
      <c r="Y25" s="90">
        <v>39</v>
      </c>
      <c r="Z25" s="90">
        <v>7</v>
      </c>
      <c r="AA25" s="90">
        <v>1</v>
      </c>
      <c r="AB25" s="90">
        <v>0</v>
      </c>
      <c r="AC25" s="90">
        <v>0</v>
      </c>
      <c r="AD25" s="90">
        <v>0</v>
      </c>
      <c r="AE25" s="90">
        <v>0</v>
      </c>
      <c r="AF25" s="91">
        <v>0</v>
      </c>
    </row>
    <row r="26" spans="1:32" ht="24" thickBot="1" x14ac:dyDescent="0.4">
      <c r="A26" s="78" t="s">
        <v>131</v>
      </c>
      <c r="P26" s="234"/>
      <c r="Q26" s="42" t="s">
        <v>45</v>
      </c>
      <c r="R26" s="233">
        <f>SUM(T26:AF27)</f>
        <v>1333</v>
      </c>
      <c r="S26" s="92" t="s">
        <v>40</v>
      </c>
      <c r="T26" s="228">
        <v>0</v>
      </c>
      <c r="U26" s="82">
        <v>31</v>
      </c>
      <c r="V26" s="82">
        <v>166</v>
      </c>
      <c r="W26" s="82">
        <v>294</v>
      </c>
      <c r="X26" s="82">
        <v>191</v>
      </c>
      <c r="Y26" s="82">
        <v>48</v>
      </c>
      <c r="Z26" s="82">
        <v>13</v>
      </c>
      <c r="AA26" s="82">
        <v>2</v>
      </c>
      <c r="AB26" s="82">
        <v>2</v>
      </c>
      <c r="AC26" s="82">
        <v>0</v>
      </c>
      <c r="AD26" s="82">
        <v>0</v>
      </c>
      <c r="AE26" s="82">
        <v>0</v>
      </c>
      <c r="AF26" s="83">
        <v>0</v>
      </c>
    </row>
    <row r="27" spans="1:32" ht="21.75" thickBot="1" x14ac:dyDescent="0.4">
      <c r="A27" s="346" t="s">
        <v>84</v>
      </c>
      <c r="B27" s="235">
        <f>B24+B12</f>
        <v>16102</v>
      </c>
      <c r="C27" s="236" t="s">
        <v>132</v>
      </c>
      <c r="D27" s="236"/>
      <c r="E27" s="236"/>
      <c r="F27" s="236"/>
      <c r="G27" s="236"/>
      <c r="H27" s="236"/>
      <c r="I27" s="236"/>
      <c r="J27" s="237"/>
      <c r="K27" s="237"/>
      <c r="L27" s="82"/>
      <c r="P27" s="234"/>
      <c r="Q27" s="42"/>
      <c r="R27" s="233"/>
      <c r="S27" s="225" t="s">
        <v>42</v>
      </c>
      <c r="T27" s="226">
        <v>0</v>
      </c>
      <c r="U27" s="90">
        <v>20</v>
      </c>
      <c r="V27" s="90">
        <v>129</v>
      </c>
      <c r="W27" s="90">
        <v>238</v>
      </c>
      <c r="X27" s="90">
        <v>158</v>
      </c>
      <c r="Y27" s="90">
        <v>34</v>
      </c>
      <c r="Z27" s="90">
        <v>6</v>
      </c>
      <c r="AA27" s="90">
        <v>1</v>
      </c>
      <c r="AB27" s="90">
        <v>0</v>
      </c>
      <c r="AC27" s="90">
        <v>0</v>
      </c>
      <c r="AD27" s="90">
        <v>0</v>
      </c>
      <c r="AE27" s="90">
        <v>0</v>
      </c>
      <c r="AF27" s="91">
        <v>0</v>
      </c>
    </row>
    <row r="28" spans="1:32" ht="21" x14ac:dyDescent="0.35">
      <c r="A28" s="347"/>
      <c r="B28" s="238">
        <f>B12/B27</f>
        <v>0.53881505403055518</v>
      </c>
      <c r="C28" s="239" t="s">
        <v>133</v>
      </c>
      <c r="D28" s="239"/>
      <c r="E28" s="239"/>
      <c r="F28" s="239"/>
      <c r="G28" s="239"/>
      <c r="H28" s="239"/>
      <c r="I28" s="239"/>
      <c r="J28" s="239"/>
      <c r="K28" s="239"/>
      <c r="L28" s="76"/>
      <c r="P28" s="234"/>
      <c r="Q28" s="34" t="s">
        <v>46</v>
      </c>
      <c r="R28" s="223">
        <f>SUM(T28:AF29)</f>
        <v>2427</v>
      </c>
      <c r="S28" s="92" t="s">
        <v>40</v>
      </c>
      <c r="T28" s="228">
        <v>0</v>
      </c>
      <c r="U28" s="82">
        <v>29</v>
      </c>
      <c r="V28" s="82">
        <v>310</v>
      </c>
      <c r="W28" s="82">
        <v>622</v>
      </c>
      <c r="X28" s="82">
        <v>335</v>
      </c>
      <c r="Y28" s="82">
        <v>61</v>
      </c>
      <c r="Z28" s="82">
        <v>6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3">
        <v>0</v>
      </c>
    </row>
    <row r="29" spans="1:32" ht="21.75" thickBot="1" x14ac:dyDescent="0.4">
      <c r="A29" s="347"/>
      <c r="B29" s="238">
        <f>B24/B27</f>
        <v>0.46118494596944482</v>
      </c>
      <c r="C29" s="239" t="s">
        <v>134</v>
      </c>
      <c r="D29" s="239"/>
      <c r="E29" s="239"/>
      <c r="F29" s="239"/>
      <c r="G29" s="239"/>
      <c r="H29" s="240"/>
      <c r="I29" s="239"/>
      <c r="J29" s="239" t="s">
        <v>13</v>
      </c>
      <c r="K29" s="239"/>
      <c r="L29" s="76"/>
      <c r="P29" s="234"/>
      <c r="Q29" s="48"/>
      <c r="R29" s="223"/>
      <c r="S29" s="95" t="s">
        <v>42</v>
      </c>
      <c r="T29" s="223">
        <v>0</v>
      </c>
      <c r="U29" s="76">
        <v>62</v>
      </c>
      <c r="V29" s="76">
        <v>221</v>
      </c>
      <c r="W29" s="76">
        <v>412</v>
      </c>
      <c r="X29" s="76">
        <v>303</v>
      </c>
      <c r="Y29" s="76">
        <v>54</v>
      </c>
      <c r="Z29" s="76">
        <v>10</v>
      </c>
      <c r="AA29" s="76">
        <v>2</v>
      </c>
      <c r="AB29" s="76">
        <v>0</v>
      </c>
      <c r="AC29" s="76">
        <v>0</v>
      </c>
      <c r="AD29" s="76">
        <v>0</v>
      </c>
      <c r="AE29" s="76">
        <v>0</v>
      </c>
      <c r="AF29" s="86">
        <v>0</v>
      </c>
    </row>
    <row r="30" spans="1:32" ht="21.75" thickBot="1" x14ac:dyDescent="0.4">
      <c r="A30" s="348"/>
      <c r="B30" s="241">
        <f>B12-B24</f>
        <v>1250</v>
      </c>
      <c r="C30" s="242" t="s">
        <v>88</v>
      </c>
      <c r="D30" s="242"/>
      <c r="E30" s="242"/>
      <c r="F30" s="242"/>
      <c r="G30" s="242"/>
      <c r="H30" s="243"/>
      <c r="I30" s="242"/>
      <c r="J30" s="244"/>
      <c r="K30" s="244"/>
      <c r="L30" s="90"/>
      <c r="P30" s="234"/>
      <c r="Q30" s="92" t="s">
        <v>47</v>
      </c>
      <c r="R30" s="228">
        <f>SUM(T30:AF31)</f>
        <v>2584</v>
      </c>
      <c r="S30" s="92" t="s">
        <v>40</v>
      </c>
      <c r="T30" s="228">
        <v>0</v>
      </c>
      <c r="U30" s="82">
        <v>43</v>
      </c>
      <c r="V30" s="82">
        <v>376</v>
      </c>
      <c r="W30" s="82">
        <v>612</v>
      </c>
      <c r="X30" s="82">
        <v>280</v>
      </c>
      <c r="Y30" s="82">
        <v>72</v>
      </c>
      <c r="Z30" s="82">
        <v>11</v>
      </c>
      <c r="AA30" s="82">
        <v>3</v>
      </c>
      <c r="AB30" s="82">
        <v>1</v>
      </c>
      <c r="AC30" s="82">
        <v>0</v>
      </c>
      <c r="AD30" s="82">
        <v>0</v>
      </c>
      <c r="AE30" s="82">
        <v>0</v>
      </c>
      <c r="AF30" s="83">
        <v>0</v>
      </c>
    </row>
    <row r="31" spans="1:32" ht="21.75" thickBot="1" x14ac:dyDescent="0.4">
      <c r="A31" s="245"/>
      <c r="B31" s="246"/>
      <c r="C31" s="11"/>
      <c r="D31" s="11"/>
      <c r="E31" s="11"/>
      <c r="F31" s="11"/>
      <c r="G31" s="11"/>
      <c r="H31" s="247"/>
      <c r="I31" s="11"/>
      <c r="J31" s="11"/>
      <c r="K31" s="11"/>
      <c r="P31" s="234"/>
      <c r="Q31" s="223"/>
      <c r="R31" s="223"/>
      <c r="S31" s="95" t="s">
        <v>42</v>
      </c>
      <c r="T31" s="223">
        <v>0</v>
      </c>
      <c r="U31" s="76">
        <v>89</v>
      </c>
      <c r="V31" s="76">
        <v>273</v>
      </c>
      <c r="W31" s="76">
        <v>443</v>
      </c>
      <c r="X31" s="76">
        <v>322</v>
      </c>
      <c r="Y31" s="76">
        <v>52</v>
      </c>
      <c r="Z31" s="76">
        <v>6</v>
      </c>
      <c r="AA31" s="76">
        <v>1</v>
      </c>
      <c r="AB31" s="76">
        <v>0</v>
      </c>
      <c r="AC31" s="76">
        <v>0</v>
      </c>
      <c r="AD31" s="76">
        <v>0</v>
      </c>
      <c r="AE31" s="76">
        <v>0</v>
      </c>
      <c r="AF31" s="86">
        <v>0</v>
      </c>
    </row>
    <row r="32" spans="1:32" ht="22.5" customHeight="1" thickBot="1" x14ac:dyDescent="0.4">
      <c r="A32" s="346" t="s">
        <v>135</v>
      </c>
      <c r="B32" s="248">
        <f>(SUM(B17:B19)+SUM(B22:B23))/5</f>
        <v>1222.5999999999999</v>
      </c>
      <c r="C32" s="237" t="s">
        <v>136</v>
      </c>
      <c r="D32" s="237"/>
      <c r="E32" s="237"/>
      <c r="F32" s="237"/>
      <c r="G32" s="237"/>
      <c r="H32" s="237"/>
      <c r="I32" s="237"/>
      <c r="J32" s="237"/>
      <c r="K32" s="237"/>
      <c r="L32" s="82"/>
      <c r="P32" s="234"/>
      <c r="Q32" s="249" t="s">
        <v>91</v>
      </c>
      <c r="R32" s="250">
        <f>SUM(R18:R31)</f>
        <v>16102</v>
      </c>
      <c r="S32" s="251"/>
      <c r="T32" s="249">
        <f>SUM(T18:T31)</f>
        <v>0</v>
      </c>
      <c r="U32" s="250">
        <f t="shared" ref="U32:AF32" si="4">SUM(U18:U31)</f>
        <v>761</v>
      </c>
      <c r="V32" s="250">
        <f t="shared" si="4"/>
        <v>4034</v>
      </c>
      <c r="W32" s="250">
        <f t="shared" si="4"/>
        <v>6479</v>
      </c>
      <c r="X32" s="250">
        <f t="shared" si="4"/>
        <v>3860</v>
      </c>
      <c r="Y32" s="250">
        <f t="shared" si="4"/>
        <v>819</v>
      </c>
      <c r="Z32" s="250">
        <f t="shared" si="4"/>
        <v>121</v>
      </c>
      <c r="AA32" s="250">
        <f t="shared" si="4"/>
        <v>21</v>
      </c>
      <c r="AB32" s="250">
        <f t="shared" si="4"/>
        <v>6</v>
      </c>
      <c r="AC32" s="250">
        <f t="shared" si="4"/>
        <v>0</v>
      </c>
      <c r="AD32" s="250">
        <f t="shared" si="4"/>
        <v>1</v>
      </c>
      <c r="AE32" s="250">
        <f t="shared" si="4"/>
        <v>0</v>
      </c>
      <c r="AF32" s="251">
        <f t="shared" si="4"/>
        <v>0</v>
      </c>
    </row>
    <row r="33" spans="1:19" ht="31.5" x14ac:dyDescent="0.35">
      <c r="A33" s="347"/>
      <c r="B33" s="252">
        <f>(SUM(B5:B7)+SUM(B10:B11))/5</f>
        <v>1414</v>
      </c>
      <c r="C33" s="239" t="s">
        <v>92</v>
      </c>
      <c r="D33" s="239"/>
      <c r="E33" s="239"/>
      <c r="F33" s="239"/>
      <c r="G33" s="239"/>
      <c r="H33" s="239"/>
      <c r="I33" s="239"/>
      <c r="J33" s="239"/>
      <c r="K33" s="239"/>
      <c r="L33" s="76"/>
      <c r="P33" s="234"/>
      <c r="Q33" s="253" t="s">
        <v>93</v>
      </c>
      <c r="R33">
        <f>SUM(Y32:AF32)</f>
        <v>968</v>
      </c>
      <c r="S33" s="254">
        <f>R33/R32</f>
        <v>6.0116755682523913E-2</v>
      </c>
    </row>
    <row r="34" spans="1:19" ht="31.5" x14ac:dyDescent="0.35">
      <c r="A34" s="347"/>
      <c r="B34" s="255">
        <f>SUM(B32:B33)</f>
        <v>2636.6</v>
      </c>
      <c r="C34" s="256" t="s">
        <v>94</v>
      </c>
      <c r="D34" s="256"/>
      <c r="E34" s="256"/>
      <c r="F34" s="256"/>
      <c r="G34" s="256"/>
      <c r="H34" s="256"/>
      <c r="I34" s="256"/>
      <c r="J34" s="256"/>
      <c r="K34" s="256"/>
      <c r="L34" s="76"/>
      <c r="P34" s="234"/>
      <c r="Q34" s="253" t="s">
        <v>95</v>
      </c>
      <c r="R34">
        <f>SUM(X32:AF32)</f>
        <v>4828</v>
      </c>
      <c r="S34" s="254">
        <f>R34/R32</f>
        <v>0.29983852937523287</v>
      </c>
    </row>
    <row r="35" spans="1:19" ht="21.75" thickBot="1" x14ac:dyDescent="0.4">
      <c r="A35" s="348"/>
      <c r="B35" s="257">
        <f>(B34-B39)/B39</f>
        <v>0.80650907845152442</v>
      </c>
      <c r="C35" s="242" t="s">
        <v>96</v>
      </c>
      <c r="D35" s="242"/>
      <c r="E35" s="242"/>
      <c r="F35" s="242"/>
      <c r="G35" s="242"/>
      <c r="H35" s="242"/>
      <c r="I35" s="244"/>
      <c r="J35" s="244"/>
      <c r="K35" s="244"/>
      <c r="L35" s="90"/>
      <c r="P35" s="234"/>
    </row>
    <row r="36" spans="1:19" ht="21.75" thickBot="1" x14ac:dyDescent="0.4">
      <c r="A36" s="245"/>
      <c r="B36" s="246"/>
      <c r="C36" s="11"/>
      <c r="D36" s="11"/>
      <c r="E36" s="11"/>
      <c r="F36" s="11"/>
      <c r="G36" s="11"/>
      <c r="H36" s="11"/>
      <c r="I36" s="11"/>
      <c r="J36" s="11"/>
      <c r="K36" s="11"/>
      <c r="P36" s="234"/>
    </row>
    <row r="37" spans="1:19" ht="21" x14ac:dyDescent="0.35">
      <c r="A37" s="346" t="s">
        <v>137</v>
      </c>
      <c r="B37" s="258">
        <f>SUM(B8:B9)/2</f>
        <v>803</v>
      </c>
      <c r="C37" s="237" t="s">
        <v>98</v>
      </c>
      <c r="D37" s="237"/>
      <c r="E37" s="237"/>
      <c r="F37" s="237"/>
      <c r="G37" s="237"/>
      <c r="H37" s="237"/>
      <c r="I37" s="237"/>
      <c r="J37" s="237"/>
      <c r="K37" s="237"/>
      <c r="L37" s="82"/>
      <c r="P37" s="234"/>
    </row>
    <row r="38" spans="1:19" ht="21" x14ac:dyDescent="0.35">
      <c r="A38" s="347"/>
      <c r="B38" s="259">
        <f>SUM(B20:B21)/2</f>
        <v>656.5</v>
      </c>
      <c r="C38" s="239" t="s">
        <v>99</v>
      </c>
      <c r="D38" s="239"/>
      <c r="E38" s="239"/>
      <c r="F38" s="239"/>
      <c r="G38" s="239"/>
      <c r="H38" s="239"/>
      <c r="I38" s="239"/>
      <c r="J38" s="239"/>
      <c r="K38" s="239"/>
      <c r="L38" s="76"/>
      <c r="P38" s="234"/>
    </row>
    <row r="39" spans="1:19" ht="21.75" thickBot="1" x14ac:dyDescent="0.4">
      <c r="A39" s="348"/>
      <c r="B39" s="241">
        <f>SUM(B37:B38)</f>
        <v>1459.5</v>
      </c>
      <c r="C39" s="242" t="s">
        <v>100</v>
      </c>
      <c r="D39" s="242"/>
      <c r="E39" s="242"/>
      <c r="F39" s="242"/>
      <c r="G39" s="242"/>
      <c r="H39" s="242"/>
      <c r="I39" s="242"/>
      <c r="J39" s="242"/>
      <c r="K39" s="244"/>
      <c r="L39" s="90"/>
      <c r="P39" s="234"/>
    </row>
    <row r="40" spans="1:19" ht="21.75" thickBot="1" x14ac:dyDescent="0.4">
      <c r="A40" s="11"/>
      <c r="B40" s="246"/>
      <c r="C40" s="11"/>
      <c r="D40" s="11"/>
      <c r="E40" s="11"/>
      <c r="F40" s="11"/>
      <c r="G40" s="11"/>
      <c r="H40" s="11"/>
      <c r="I40" s="11"/>
      <c r="J40" s="11"/>
      <c r="K40" s="11"/>
      <c r="P40" s="234"/>
    </row>
    <row r="41" spans="1:19" ht="21" x14ac:dyDescent="0.35">
      <c r="A41" s="346" t="s">
        <v>101</v>
      </c>
      <c r="B41" s="235">
        <f>D24+D12</f>
        <v>4828</v>
      </c>
      <c r="C41" s="236" t="s">
        <v>102</v>
      </c>
      <c r="D41" s="237"/>
      <c r="E41" s="237"/>
      <c r="F41" s="237"/>
      <c r="G41" s="237"/>
      <c r="H41" s="237"/>
      <c r="I41" s="237"/>
      <c r="J41" s="237"/>
      <c r="K41" s="237"/>
      <c r="L41" s="82"/>
      <c r="P41" s="234"/>
    </row>
    <row r="42" spans="1:19" ht="21" x14ac:dyDescent="0.35">
      <c r="A42" s="347"/>
      <c r="B42" s="260">
        <f>B41/B27</f>
        <v>0.29983852937523287</v>
      </c>
      <c r="C42" s="256" t="s">
        <v>103</v>
      </c>
      <c r="D42" s="239"/>
      <c r="E42" s="239"/>
      <c r="F42" s="239"/>
      <c r="G42" s="239"/>
      <c r="H42" s="239"/>
      <c r="I42" s="239"/>
      <c r="J42" s="239"/>
      <c r="K42" s="239"/>
      <c r="L42" s="76"/>
      <c r="P42" s="234"/>
    </row>
    <row r="43" spans="1:19" ht="21" x14ac:dyDescent="0.35">
      <c r="A43" s="347"/>
      <c r="B43" s="261"/>
      <c r="C43" s="239"/>
      <c r="D43" s="239"/>
      <c r="E43" s="239"/>
      <c r="F43" s="239"/>
      <c r="G43" s="239"/>
      <c r="H43" s="239"/>
      <c r="I43" s="239"/>
      <c r="J43" s="239"/>
      <c r="K43" s="239"/>
      <c r="L43" s="76"/>
    </row>
    <row r="44" spans="1:19" ht="21" x14ac:dyDescent="0.35">
      <c r="A44" s="347"/>
      <c r="B44" s="262">
        <f>R33</f>
        <v>968</v>
      </c>
      <c r="C44" s="256" t="s">
        <v>104</v>
      </c>
      <c r="D44" s="239"/>
      <c r="E44" s="239"/>
      <c r="F44" s="239"/>
      <c r="G44" s="239"/>
      <c r="H44" s="239"/>
      <c r="I44" s="239"/>
      <c r="J44" s="239"/>
      <c r="K44" s="239"/>
      <c r="L44" s="76"/>
    </row>
    <row r="45" spans="1:19" ht="21.75" thickBot="1" x14ac:dyDescent="0.4">
      <c r="A45" s="263"/>
      <c r="B45" s="257">
        <f>B44/B27</f>
        <v>6.0116755682523913E-2</v>
      </c>
      <c r="C45" s="242" t="s">
        <v>105</v>
      </c>
      <c r="D45" s="244"/>
      <c r="E45" s="244"/>
      <c r="F45" s="244"/>
      <c r="G45" s="244"/>
      <c r="H45" s="244"/>
      <c r="I45" s="244"/>
      <c r="J45" s="244"/>
      <c r="K45" s="244"/>
      <c r="L45" s="90"/>
    </row>
  </sheetData>
  <mergeCells count="4">
    <mergeCell ref="A27:A30"/>
    <mergeCell ref="A32:A35"/>
    <mergeCell ref="A37:A39"/>
    <mergeCell ref="A41:A44"/>
  </mergeCells>
  <pageMargins left="0.7" right="0.7" top="0.75" bottom="0.75" header="0.3" footer="0.3"/>
  <pageSetup paperSize="9" scale="84" orientation="landscape" r:id="rId1"/>
  <rowBreaks count="1" manualBreakCount="1">
    <brk id="25" max="16383" man="1"/>
  </rowBreaks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view="pageBreakPreview" zoomScale="60" zoomScaleNormal="100" workbookViewId="0">
      <selection activeCell="B45" sqref="B45"/>
    </sheetView>
  </sheetViews>
  <sheetFormatPr defaultRowHeight="15" x14ac:dyDescent="0.25"/>
  <cols>
    <col min="1" max="1" width="20.140625" customWidth="1"/>
    <col min="2" max="2" width="10.7109375" bestFit="1" customWidth="1"/>
    <col min="3" max="3" width="12.5703125" customWidth="1"/>
    <col min="4" max="9" width="9.28515625" bestFit="1" customWidth="1"/>
    <col min="10" max="10" width="11.28515625" bestFit="1" customWidth="1"/>
    <col min="11" max="12" width="9.28515625" bestFit="1" customWidth="1"/>
    <col min="13" max="13" width="11.28515625" bestFit="1" customWidth="1"/>
    <col min="14" max="14" width="9.28515625" bestFit="1" customWidth="1"/>
    <col min="16" max="16" width="6.7109375" customWidth="1"/>
    <col min="17" max="20" width="7.5703125" customWidth="1"/>
    <col min="21" max="21" width="16.85546875" customWidth="1"/>
  </cols>
  <sheetData>
    <row r="1" spans="1:39" ht="18.75" x14ac:dyDescent="0.25">
      <c r="A1" s="8" t="s">
        <v>138</v>
      </c>
      <c r="B1" s="8"/>
      <c r="C1" s="8"/>
      <c r="D1" s="8" t="s">
        <v>139</v>
      </c>
      <c r="E1" s="8"/>
      <c r="F1" s="8"/>
    </row>
    <row r="2" spans="1:39" ht="18.75" x14ac:dyDescent="0.25">
      <c r="A2" s="8" t="s">
        <v>140</v>
      </c>
      <c r="B2" s="8"/>
      <c r="C2" s="8"/>
      <c r="D2" s="8"/>
      <c r="E2" s="8"/>
      <c r="F2" s="8"/>
    </row>
    <row r="3" spans="1:39" ht="19.5" thickBot="1" x14ac:dyDescent="0.35">
      <c r="A3" s="5" t="s">
        <v>18</v>
      </c>
      <c r="B3" s="1"/>
      <c r="C3" s="1"/>
      <c r="D3" s="1"/>
    </row>
    <row r="4" spans="1:39" s="15" customFormat="1" ht="94.5" thickBot="1" x14ac:dyDescent="0.35">
      <c r="A4" s="264"/>
      <c r="B4" s="265" t="s">
        <v>19</v>
      </c>
      <c r="C4" s="265" t="s">
        <v>20</v>
      </c>
      <c r="D4" s="265" t="s">
        <v>21</v>
      </c>
      <c r="E4" s="265" t="s">
        <v>22</v>
      </c>
      <c r="F4" s="265" t="s">
        <v>23</v>
      </c>
      <c r="G4" s="265" t="s">
        <v>24</v>
      </c>
      <c r="H4" s="265" t="s">
        <v>25</v>
      </c>
      <c r="I4" s="265" t="s">
        <v>26</v>
      </c>
      <c r="J4" s="265" t="s">
        <v>27</v>
      </c>
      <c r="K4" s="265" t="s">
        <v>28</v>
      </c>
      <c r="L4" s="265" t="s">
        <v>29</v>
      </c>
      <c r="M4" s="265" t="s">
        <v>30</v>
      </c>
      <c r="N4" s="265" t="s">
        <v>31</v>
      </c>
      <c r="O4" s="266" t="s">
        <v>32</v>
      </c>
      <c r="P4" s="14"/>
      <c r="Q4" s="14" t="s">
        <v>33</v>
      </c>
      <c r="R4" s="14" t="s">
        <v>34</v>
      </c>
      <c r="S4" s="14" t="s">
        <v>35</v>
      </c>
      <c r="V4" s="15" t="s">
        <v>129</v>
      </c>
      <c r="W4" s="15" t="s">
        <v>130</v>
      </c>
      <c r="X4" s="15" t="s">
        <v>38</v>
      </c>
    </row>
    <row r="5" spans="1:39" ht="18.75" x14ac:dyDescent="0.3">
      <c r="A5" s="267" t="s">
        <v>141</v>
      </c>
      <c r="B5" s="112">
        <f>W5</f>
        <v>2019</v>
      </c>
      <c r="C5" s="113">
        <f>B5/$B$12</f>
        <v>0.164762526521952</v>
      </c>
      <c r="D5" s="114">
        <f>Q5</f>
        <v>578</v>
      </c>
      <c r="E5" s="115">
        <f>D5/B5</f>
        <v>0.28628033680039622</v>
      </c>
      <c r="F5" s="114">
        <f>S5</f>
        <v>123</v>
      </c>
      <c r="G5" s="113">
        <f>F5/B5</f>
        <v>6.0921248142644872E-2</v>
      </c>
      <c r="H5" s="112">
        <v>1553</v>
      </c>
      <c r="I5" s="113">
        <f>H5/B5</f>
        <v>0.76919266963843491</v>
      </c>
      <c r="J5" s="116">
        <v>0.33333333333333331</v>
      </c>
      <c r="K5" s="112">
        <v>155</v>
      </c>
      <c r="L5" s="115">
        <f>K5/B5</f>
        <v>7.677067855373948E-2</v>
      </c>
      <c r="M5" s="117">
        <v>0.6875</v>
      </c>
      <c r="N5" s="118">
        <v>183</v>
      </c>
      <c r="O5" s="268">
        <f t="shared" ref="O5:O11" si="0">N5/B5</f>
        <v>9.0638930163447248E-2</v>
      </c>
      <c r="P5" t="s">
        <v>40</v>
      </c>
      <c r="Q5" s="24">
        <v>578</v>
      </c>
      <c r="R5" s="24"/>
      <c r="S5" s="24">
        <v>123</v>
      </c>
      <c r="T5" s="25"/>
      <c r="U5" s="34" t="s">
        <v>141</v>
      </c>
      <c r="V5">
        <v>1485</v>
      </c>
      <c r="W5">
        <v>2019</v>
      </c>
      <c r="X5">
        <f>SUM(V5:W5)</f>
        <v>3504</v>
      </c>
    </row>
    <row r="6" spans="1:39" ht="18.75" x14ac:dyDescent="0.3">
      <c r="A6" s="267" t="s">
        <v>142</v>
      </c>
      <c r="B6" s="119">
        <f t="shared" ref="B6:B11" si="1">W6</f>
        <v>1742</v>
      </c>
      <c r="C6" s="120">
        <f t="shared" ref="C6:C11" si="2">B6/$B$12</f>
        <v>0.14215766280398237</v>
      </c>
      <c r="D6" s="121">
        <f>Q7</f>
        <v>458</v>
      </c>
      <c r="E6" s="122">
        <f t="shared" ref="E6:E12" si="3">D6/B6</f>
        <v>0.26291618828932262</v>
      </c>
      <c r="F6" s="121">
        <f>S7</f>
        <v>105</v>
      </c>
      <c r="G6" s="120">
        <f t="shared" ref="G6:G12" si="4">F6/B6</f>
        <v>6.0275545350172217E-2</v>
      </c>
      <c r="H6" s="119">
        <v>1368</v>
      </c>
      <c r="I6" s="120">
        <f t="shared" ref="I6:I12" si="5">H6/B6</f>
        <v>0.78530424799081511</v>
      </c>
      <c r="J6" s="123">
        <v>0.34375</v>
      </c>
      <c r="K6" s="119">
        <v>117</v>
      </c>
      <c r="L6" s="122">
        <f t="shared" ref="L6:L12" si="6">K6/B6</f>
        <v>6.7164179104477612E-2</v>
      </c>
      <c r="M6" s="117">
        <v>0.625</v>
      </c>
      <c r="N6" s="118">
        <v>192</v>
      </c>
      <c r="O6" s="269">
        <f t="shared" si="0"/>
        <v>0.11021814006888633</v>
      </c>
      <c r="P6" t="s">
        <v>42</v>
      </c>
      <c r="Q6" s="33">
        <v>533</v>
      </c>
      <c r="R6" s="24">
        <v>1111</v>
      </c>
      <c r="S6" s="24">
        <v>109</v>
      </c>
      <c r="T6" s="25">
        <v>232</v>
      </c>
      <c r="U6" s="34" t="s">
        <v>142</v>
      </c>
      <c r="V6">
        <v>1336</v>
      </c>
      <c r="W6">
        <v>1742</v>
      </c>
      <c r="X6">
        <f t="shared" ref="X6:X12" si="7">SUM(V6:W6)</f>
        <v>3078</v>
      </c>
    </row>
    <row r="7" spans="1:39" ht="18.75" x14ac:dyDescent="0.3">
      <c r="A7" s="267" t="s">
        <v>143</v>
      </c>
      <c r="B7" s="119">
        <f t="shared" si="1"/>
        <v>2178</v>
      </c>
      <c r="C7" s="120">
        <f t="shared" si="2"/>
        <v>0.17773788150807898</v>
      </c>
      <c r="D7" s="121">
        <f>Q9</f>
        <v>579</v>
      </c>
      <c r="E7" s="122">
        <f t="shared" si="3"/>
        <v>0.26584022038567495</v>
      </c>
      <c r="F7" s="121">
        <f>S9</f>
        <v>122</v>
      </c>
      <c r="G7" s="120">
        <f t="shared" si="4"/>
        <v>5.6014692378328741E-2</v>
      </c>
      <c r="H7" s="119">
        <v>1585</v>
      </c>
      <c r="I7" s="120">
        <f t="shared" si="5"/>
        <v>0.7277318640955005</v>
      </c>
      <c r="J7" s="123">
        <v>0.44791666666666669</v>
      </c>
      <c r="K7" s="119">
        <v>113</v>
      </c>
      <c r="L7" s="122">
        <f t="shared" si="6"/>
        <v>5.1882460973370063E-2</v>
      </c>
      <c r="M7" s="117">
        <v>0.67708333333333337</v>
      </c>
      <c r="N7" s="118">
        <v>215</v>
      </c>
      <c r="O7" s="269">
        <f t="shared" si="0"/>
        <v>9.8714416896235072E-2</v>
      </c>
      <c r="P7" t="s">
        <v>40</v>
      </c>
      <c r="Q7" s="35">
        <v>458</v>
      </c>
      <c r="R7" s="35"/>
      <c r="S7" s="35">
        <v>105</v>
      </c>
      <c r="T7" s="25"/>
      <c r="U7" s="34" t="s">
        <v>143</v>
      </c>
      <c r="V7">
        <v>1672</v>
      </c>
      <c r="W7">
        <v>2178</v>
      </c>
      <c r="X7">
        <f t="shared" si="7"/>
        <v>3850</v>
      </c>
    </row>
    <row r="8" spans="1:39" ht="18.75" x14ac:dyDescent="0.3">
      <c r="A8" s="270" t="s">
        <v>144</v>
      </c>
      <c r="B8" s="124">
        <f t="shared" si="1"/>
        <v>1641</v>
      </c>
      <c r="C8" s="125">
        <f t="shared" si="2"/>
        <v>0.13391545617757467</v>
      </c>
      <c r="D8" s="126">
        <f>Q11</f>
        <v>472</v>
      </c>
      <c r="E8" s="127">
        <f t="shared" si="3"/>
        <v>0.28762949421084705</v>
      </c>
      <c r="F8" s="126">
        <f>S11</f>
        <v>82</v>
      </c>
      <c r="G8" s="125">
        <f t="shared" si="4"/>
        <v>4.9969530773918344E-2</v>
      </c>
      <c r="H8" s="124">
        <v>1063</v>
      </c>
      <c r="I8" s="125">
        <f t="shared" si="5"/>
        <v>0.64777574649603897</v>
      </c>
      <c r="J8" s="128">
        <v>0.42708333333333331</v>
      </c>
      <c r="K8" s="124">
        <v>117</v>
      </c>
      <c r="L8" s="127">
        <f t="shared" si="6"/>
        <v>7.1297989031078604E-2</v>
      </c>
      <c r="M8" s="128">
        <v>0.54166666666666663</v>
      </c>
      <c r="N8" s="124">
        <v>117</v>
      </c>
      <c r="O8" s="271">
        <f t="shared" si="0"/>
        <v>7.1297989031078604E-2</v>
      </c>
      <c r="P8" t="s">
        <v>42</v>
      </c>
      <c r="Q8" s="33">
        <v>624</v>
      </c>
      <c r="R8" s="35">
        <v>1082</v>
      </c>
      <c r="S8" s="35">
        <v>164</v>
      </c>
      <c r="T8" s="25">
        <v>269</v>
      </c>
      <c r="U8" s="42" t="s">
        <v>144</v>
      </c>
      <c r="V8">
        <v>1166</v>
      </c>
      <c r="W8">
        <v>1641</v>
      </c>
      <c r="X8">
        <f t="shared" si="7"/>
        <v>2807</v>
      </c>
    </row>
    <row r="9" spans="1:39" ht="18.75" x14ac:dyDescent="0.3">
      <c r="A9" s="270" t="s">
        <v>145</v>
      </c>
      <c r="B9" s="124">
        <f t="shared" si="1"/>
        <v>1208</v>
      </c>
      <c r="C9" s="125">
        <f t="shared" si="2"/>
        <v>9.858005549208422E-2</v>
      </c>
      <c r="D9" s="126">
        <f>Q13</f>
        <v>547</v>
      </c>
      <c r="E9" s="127">
        <f t="shared" si="3"/>
        <v>0.45281456953642385</v>
      </c>
      <c r="F9" s="126">
        <f>S13</f>
        <v>121</v>
      </c>
      <c r="G9" s="125">
        <f t="shared" si="4"/>
        <v>0.10016556291390728</v>
      </c>
      <c r="H9" s="124">
        <v>824</v>
      </c>
      <c r="I9" s="125">
        <f t="shared" si="5"/>
        <v>0.68211920529801329</v>
      </c>
      <c r="J9" s="128">
        <v>0.42708333333333331</v>
      </c>
      <c r="K9" s="124">
        <v>76</v>
      </c>
      <c r="L9" s="127">
        <f t="shared" si="6"/>
        <v>6.2913907284768214E-2</v>
      </c>
      <c r="M9" s="128">
        <v>0.58333333333333337</v>
      </c>
      <c r="N9" s="124">
        <v>128</v>
      </c>
      <c r="O9" s="271">
        <f t="shared" si="0"/>
        <v>0.10596026490066225</v>
      </c>
      <c r="P9" t="s">
        <v>40</v>
      </c>
      <c r="Q9" s="24">
        <v>579</v>
      </c>
      <c r="R9" s="24"/>
      <c r="S9" s="24">
        <v>122</v>
      </c>
      <c r="T9" s="25"/>
      <c r="U9" s="42" t="s">
        <v>145</v>
      </c>
      <c r="V9">
        <v>952</v>
      </c>
      <c r="W9">
        <v>1208</v>
      </c>
      <c r="X9">
        <f t="shared" si="7"/>
        <v>2160</v>
      </c>
    </row>
    <row r="10" spans="1:39" ht="18.75" x14ac:dyDescent="0.3">
      <c r="A10" s="267" t="s">
        <v>146</v>
      </c>
      <c r="B10" s="119">
        <f t="shared" si="1"/>
        <v>1604</v>
      </c>
      <c r="C10" s="120">
        <f t="shared" si="2"/>
        <v>0.13089603394809857</v>
      </c>
      <c r="D10" s="121">
        <f>Q15</f>
        <v>649</v>
      </c>
      <c r="E10" s="122">
        <f t="shared" si="3"/>
        <v>0.40461346633416456</v>
      </c>
      <c r="F10" s="121">
        <f>S15</f>
        <v>155</v>
      </c>
      <c r="G10" s="120">
        <f t="shared" si="4"/>
        <v>9.6633416458852872E-2</v>
      </c>
      <c r="H10" s="119">
        <v>1254</v>
      </c>
      <c r="I10" s="120">
        <f t="shared" si="5"/>
        <v>0.78179551122194513</v>
      </c>
      <c r="J10" s="123">
        <v>0.44791666666666669</v>
      </c>
      <c r="K10" s="119">
        <v>100</v>
      </c>
      <c r="L10" s="122">
        <f t="shared" si="6"/>
        <v>6.2344139650872821E-2</v>
      </c>
      <c r="M10" s="117">
        <v>0.66666666666666663</v>
      </c>
      <c r="N10" s="119">
        <v>157</v>
      </c>
      <c r="O10" s="269">
        <f t="shared" si="0"/>
        <v>9.788029925187032E-2</v>
      </c>
      <c r="P10" t="s">
        <v>42</v>
      </c>
      <c r="Q10" s="24">
        <v>653</v>
      </c>
      <c r="R10" s="24">
        <v>1232</v>
      </c>
      <c r="S10" s="24">
        <v>193</v>
      </c>
      <c r="T10" s="25">
        <v>315</v>
      </c>
      <c r="U10" s="34" t="s">
        <v>146</v>
      </c>
      <c r="V10">
        <v>1289</v>
      </c>
      <c r="W10">
        <v>1604</v>
      </c>
      <c r="X10">
        <f t="shared" si="7"/>
        <v>2893</v>
      </c>
    </row>
    <row r="11" spans="1:39" ht="18.75" x14ac:dyDescent="0.3">
      <c r="A11" s="272" t="s">
        <v>147</v>
      </c>
      <c r="B11" s="273">
        <f t="shared" si="1"/>
        <v>1862</v>
      </c>
      <c r="C11" s="274">
        <f t="shared" si="2"/>
        <v>0.15195038354822915</v>
      </c>
      <c r="D11" s="275">
        <f>Q17</f>
        <v>434</v>
      </c>
      <c r="E11" s="276">
        <f t="shared" si="3"/>
        <v>0.23308270676691728</v>
      </c>
      <c r="F11" s="275">
        <f>S17</f>
        <v>91</v>
      </c>
      <c r="G11" s="274">
        <f t="shared" si="4"/>
        <v>4.8872180451127817E-2</v>
      </c>
      <c r="H11" s="273">
        <f>SUM(H13:H14)</f>
        <v>1678</v>
      </c>
      <c r="I11" s="274">
        <f t="shared" si="5"/>
        <v>0.90118152524167561</v>
      </c>
      <c r="J11" s="277">
        <v>0.34375</v>
      </c>
      <c r="K11" s="273"/>
      <c r="L11" s="276">
        <f t="shared" si="6"/>
        <v>0</v>
      </c>
      <c r="M11" s="277">
        <v>0.65625</v>
      </c>
      <c r="N11" s="278">
        <v>236</v>
      </c>
      <c r="O11" s="279">
        <f t="shared" si="0"/>
        <v>0.12674543501611171</v>
      </c>
      <c r="P11" t="s">
        <v>40</v>
      </c>
      <c r="Q11" s="47">
        <v>472</v>
      </c>
      <c r="R11" s="47"/>
      <c r="S11" s="47">
        <v>82</v>
      </c>
      <c r="T11" s="25"/>
      <c r="U11" s="34" t="s">
        <v>148</v>
      </c>
      <c r="V11">
        <f>1203+370</f>
        <v>1573</v>
      </c>
      <c r="W11">
        <f>170+1692</f>
        <v>1862</v>
      </c>
      <c r="X11">
        <f t="shared" si="7"/>
        <v>3435</v>
      </c>
    </row>
    <row r="12" spans="1:39" ht="19.5" thickBot="1" x14ac:dyDescent="0.35">
      <c r="A12" s="280" t="s">
        <v>48</v>
      </c>
      <c r="B12" s="132">
        <f>SUM(B5:B11)</f>
        <v>12254</v>
      </c>
      <c r="C12" s="133"/>
      <c r="D12" s="132">
        <f>SUM(D5:D11)</f>
        <v>3717</v>
      </c>
      <c r="E12" s="134">
        <f t="shared" si="3"/>
        <v>0.30332952505304389</v>
      </c>
      <c r="F12" s="132">
        <f>SUM(F5:F11)</f>
        <v>799</v>
      </c>
      <c r="G12" s="133">
        <f t="shared" si="4"/>
        <v>6.5203198955443117E-2</v>
      </c>
      <c r="H12" s="132">
        <f>SUM(H5:H11)</f>
        <v>9325</v>
      </c>
      <c r="I12" s="133">
        <f t="shared" si="5"/>
        <v>0.76097600783417663</v>
      </c>
      <c r="J12" s="132"/>
      <c r="K12" s="132">
        <f>SUM(K5:K11)</f>
        <v>678</v>
      </c>
      <c r="L12" s="134">
        <f t="shared" si="6"/>
        <v>5.5328872204994287E-2</v>
      </c>
      <c r="M12" s="132"/>
      <c r="N12" s="132">
        <f>SUM(N5:N11)</f>
        <v>1228</v>
      </c>
      <c r="O12" s="281"/>
      <c r="P12" t="s">
        <v>42</v>
      </c>
      <c r="Q12" s="24">
        <v>416</v>
      </c>
      <c r="R12" s="25">
        <v>888</v>
      </c>
      <c r="S12" s="25">
        <v>77</v>
      </c>
      <c r="T12" s="25">
        <v>159</v>
      </c>
      <c r="U12" s="53" t="s">
        <v>48</v>
      </c>
      <c r="V12">
        <f>SUM(V5:V11)</f>
        <v>9473</v>
      </c>
      <c r="W12">
        <f>SUM(W5:W11)</f>
        <v>12254</v>
      </c>
      <c r="X12">
        <f t="shared" si="7"/>
        <v>21727</v>
      </c>
      <c r="Y12">
        <f>(X12-X8-X9)/5</f>
        <v>3352</v>
      </c>
      <c r="Z12">
        <f>(X8+X9)/2</f>
        <v>2483.5</v>
      </c>
    </row>
    <row r="13" spans="1:39" ht="18.75" x14ac:dyDescent="0.3">
      <c r="A13" s="1"/>
      <c r="B13" s="1"/>
      <c r="C13" s="1"/>
      <c r="D13" s="1"/>
      <c r="E13" s="1" t="s">
        <v>13</v>
      </c>
      <c r="F13" s="1"/>
      <c r="G13" s="1"/>
      <c r="H13" s="1">
        <v>271</v>
      </c>
      <c r="I13" s="1"/>
      <c r="J13" s="1"/>
      <c r="K13" s="1"/>
      <c r="L13" s="1"/>
      <c r="M13" s="1"/>
      <c r="N13" s="1"/>
      <c r="P13" t="s">
        <v>40</v>
      </c>
      <c r="Q13" s="25">
        <v>547</v>
      </c>
      <c r="R13" s="25"/>
      <c r="S13" s="25">
        <v>121</v>
      </c>
      <c r="T13" s="25"/>
      <c r="Y13" t="s">
        <v>13</v>
      </c>
    </row>
    <row r="14" spans="1:39" ht="18.75" x14ac:dyDescent="0.3">
      <c r="A14" s="1"/>
      <c r="B14" s="1"/>
      <c r="C14" s="1"/>
      <c r="D14" s="1"/>
      <c r="E14" s="1"/>
      <c r="F14" s="1"/>
      <c r="G14" s="1"/>
      <c r="H14" s="1">
        <v>1407</v>
      </c>
      <c r="I14" s="1"/>
      <c r="J14" s="1"/>
      <c r="K14" s="1"/>
      <c r="L14" s="1"/>
      <c r="M14" s="1"/>
      <c r="N14" s="1"/>
      <c r="P14" t="s">
        <v>42</v>
      </c>
      <c r="Q14" s="25">
        <v>553</v>
      </c>
      <c r="R14" s="25">
        <v>1100</v>
      </c>
      <c r="S14" s="25">
        <v>156</v>
      </c>
      <c r="T14" s="25">
        <v>277</v>
      </c>
      <c r="U14" t="s">
        <v>49</v>
      </c>
      <c r="V14">
        <v>3504</v>
      </c>
      <c r="W14" t="s">
        <v>40</v>
      </c>
      <c r="X14">
        <v>0</v>
      </c>
      <c r="Y14">
        <v>42</v>
      </c>
      <c r="Z14">
        <v>689</v>
      </c>
      <c r="AA14">
        <v>697</v>
      </c>
      <c r="AB14">
        <v>221</v>
      </c>
      <c r="AC14">
        <v>37</v>
      </c>
      <c r="AD14">
        <v>5</v>
      </c>
      <c r="AE14">
        <v>1</v>
      </c>
      <c r="AF14">
        <v>0</v>
      </c>
      <c r="AG14">
        <v>0</v>
      </c>
      <c r="AH14">
        <v>0</v>
      </c>
      <c r="AI14">
        <v>0</v>
      </c>
      <c r="AJ14">
        <v>0</v>
      </c>
    </row>
    <row r="15" spans="1:39" ht="19.5" thickBot="1" x14ac:dyDescent="0.35">
      <c r="A15" s="5" t="s">
        <v>50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P15" t="s">
        <v>40</v>
      </c>
      <c r="Q15" s="24">
        <v>649</v>
      </c>
      <c r="R15" s="54"/>
      <c r="S15" s="54">
        <v>155</v>
      </c>
      <c r="T15" s="55"/>
      <c r="W15" t="s">
        <v>42</v>
      </c>
      <c r="X15">
        <v>0</v>
      </c>
      <c r="Y15">
        <v>36</v>
      </c>
      <c r="Z15">
        <v>447</v>
      </c>
      <c r="AA15">
        <v>576</v>
      </c>
      <c r="AB15">
        <v>125</v>
      </c>
      <c r="AC15">
        <v>15</v>
      </c>
      <c r="AD15">
        <v>3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</row>
    <row r="16" spans="1:39" s="15" customFormat="1" ht="94.5" thickBot="1" x14ac:dyDescent="0.35">
      <c r="A16" s="282"/>
      <c r="B16" s="283" t="s">
        <v>19</v>
      </c>
      <c r="C16" s="265" t="s">
        <v>20</v>
      </c>
      <c r="D16" s="265" t="s">
        <v>21</v>
      </c>
      <c r="E16" s="265" t="s">
        <v>22</v>
      </c>
      <c r="F16" s="265" t="s">
        <v>23</v>
      </c>
      <c r="G16" s="265" t="s">
        <v>24</v>
      </c>
      <c r="H16" s="265" t="s">
        <v>25</v>
      </c>
      <c r="I16" s="265" t="s">
        <v>26</v>
      </c>
      <c r="J16" s="265" t="s">
        <v>27</v>
      </c>
      <c r="K16" s="265" t="s">
        <v>28</v>
      </c>
      <c r="L16" s="265" t="s">
        <v>29</v>
      </c>
      <c r="M16" s="265" t="s">
        <v>30</v>
      </c>
      <c r="N16" s="265" t="s">
        <v>31</v>
      </c>
      <c r="O16" s="111" t="s">
        <v>32</v>
      </c>
      <c r="P16" t="s">
        <v>42</v>
      </c>
      <c r="Q16" s="24">
        <v>805</v>
      </c>
      <c r="R16" s="24">
        <v>1454</v>
      </c>
      <c r="S16" s="24">
        <v>264</v>
      </c>
      <c r="T16" s="25">
        <v>419</v>
      </c>
      <c r="U16" s="15" t="s">
        <v>52</v>
      </c>
      <c r="V16" s="15" t="s">
        <v>53</v>
      </c>
      <c r="W16" s="15" t="s">
        <v>54</v>
      </c>
      <c r="X16" s="15" t="s">
        <v>55</v>
      </c>
      <c r="Y16" s="15" t="s">
        <v>56</v>
      </c>
      <c r="Z16" s="15" t="s">
        <v>57</v>
      </c>
      <c r="AA16" s="15" t="s">
        <v>58</v>
      </c>
      <c r="AB16" s="15" t="s">
        <v>59</v>
      </c>
      <c r="AC16" s="15" t="s">
        <v>60</v>
      </c>
      <c r="AD16" s="15" t="s">
        <v>61</v>
      </c>
      <c r="AE16" s="15" t="s">
        <v>62</v>
      </c>
      <c r="AF16" s="15" t="s">
        <v>63</v>
      </c>
      <c r="AG16" s="15" t="s">
        <v>64</v>
      </c>
      <c r="AH16" s="15" t="s">
        <v>65</v>
      </c>
      <c r="AI16" s="15" t="s">
        <v>66</v>
      </c>
      <c r="AJ16" s="15" t="s">
        <v>67</v>
      </c>
      <c r="AK16" s="15" t="s">
        <v>33</v>
      </c>
      <c r="AL16" s="15" t="s">
        <v>34</v>
      </c>
      <c r="AM16" s="15" t="s">
        <v>35</v>
      </c>
    </row>
    <row r="17" spans="1:40" ht="18.75" x14ac:dyDescent="0.3">
      <c r="A17" s="284" t="s">
        <v>141</v>
      </c>
      <c r="B17" s="285">
        <f>V5</f>
        <v>1485</v>
      </c>
      <c r="C17" s="113">
        <f>B17/$B$24</f>
        <v>0.15676132165100812</v>
      </c>
      <c r="D17" s="112">
        <f>AK19</f>
        <v>533</v>
      </c>
      <c r="E17" s="113">
        <f>D17/B17</f>
        <v>0.35892255892255892</v>
      </c>
      <c r="F17" s="112">
        <f>AM19</f>
        <v>109</v>
      </c>
      <c r="G17" s="113">
        <f>F17/B17</f>
        <v>7.3400673400673397E-2</v>
      </c>
      <c r="H17" s="112">
        <v>1153</v>
      </c>
      <c r="I17" s="113">
        <f>H17/B17</f>
        <v>0.77643097643097647</v>
      </c>
      <c r="J17" s="128">
        <v>0.3125</v>
      </c>
      <c r="K17" s="112">
        <v>196</v>
      </c>
      <c r="L17" s="113">
        <f>K17/B17</f>
        <v>0.13198653198653199</v>
      </c>
      <c r="M17" s="128">
        <v>0.5625</v>
      </c>
      <c r="N17" s="112">
        <v>115</v>
      </c>
      <c r="O17" s="77">
        <f t="shared" ref="O17:O24" si="8">N17/B17</f>
        <v>7.7441077441077436E-2</v>
      </c>
      <c r="P17" t="s">
        <v>40</v>
      </c>
      <c r="Q17" s="24">
        <v>434</v>
      </c>
      <c r="R17" s="24"/>
      <c r="S17" s="24">
        <v>91</v>
      </c>
      <c r="T17" s="25"/>
      <c r="U17" t="s">
        <v>68</v>
      </c>
      <c r="W17" t="s">
        <v>69</v>
      </c>
      <c r="X17" t="s">
        <v>70</v>
      </c>
      <c r="Y17" t="s">
        <v>71</v>
      </c>
      <c r="Z17" t="s">
        <v>72</v>
      </c>
      <c r="AA17" t="s">
        <v>73</v>
      </c>
      <c r="AB17" t="s">
        <v>74</v>
      </c>
      <c r="AC17" t="s">
        <v>75</v>
      </c>
      <c r="AD17" t="s">
        <v>76</v>
      </c>
      <c r="AE17" t="s">
        <v>77</v>
      </c>
      <c r="AF17" t="s">
        <v>78</v>
      </c>
      <c r="AG17" t="s">
        <v>79</v>
      </c>
      <c r="AH17" t="s">
        <v>80</v>
      </c>
      <c r="AI17" t="s">
        <v>81</v>
      </c>
      <c r="AJ17" t="s">
        <v>82</v>
      </c>
    </row>
    <row r="18" spans="1:40" ht="18.75" x14ac:dyDescent="0.3">
      <c r="A18" s="267" t="s">
        <v>142</v>
      </c>
      <c r="B18" s="286">
        <f t="shared" ref="B18:B23" si="9">V6</f>
        <v>1336</v>
      </c>
      <c r="C18" s="120">
        <f t="shared" ref="C18:C23" si="10">B18/$B$24</f>
        <v>0.14103240789612584</v>
      </c>
      <c r="D18" s="119">
        <f>AK21</f>
        <v>624</v>
      </c>
      <c r="E18" s="120">
        <f t="shared" ref="E18:E24" si="11">D18/B18</f>
        <v>0.46706586826347307</v>
      </c>
      <c r="F18" s="119">
        <f>AM21</f>
        <v>164</v>
      </c>
      <c r="G18" s="113">
        <f t="shared" ref="G18:G24" si="12">F18/B18</f>
        <v>0.12275449101796407</v>
      </c>
      <c r="H18" s="119">
        <v>1056</v>
      </c>
      <c r="I18" s="120">
        <f t="shared" ref="I18:I24" si="13">H18/B18</f>
        <v>0.79041916167664672</v>
      </c>
      <c r="J18" s="128">
        <v>0.3125</v>
      </c>
      <c r="K18" s="119">
        <v>175</v>
      </c>
      <c r="L18" s="120">
        <f t="shared" ref="L18:L24" si="14">K18/B18</f>
        <v>0.1309880239520958</v>
      </c>
      <c r="M18" s="128">
        <v>0.61458333333333337</v>
      </c>
      <c r="N18" s="119">
        <v>85</v>
      </c>
      <c r="O18" s="287">
        <f t="shared" si="8"/>
        <v>6.3622754491017966E-2</v>
      </c>
      <c r="P18" t="s">
        <v>42</v>
      </c>
      <c r="Q18" s="24">
        <v>420</v>
      </c>
      <c r="R18" s="24">
        <v>854</v>
      </c>
      <c r="S18" s="24">
        <v>114</v>
      </c>
      <c r="T18" s="25">
        <v>205</v>
      </c>
      <c r="U18" s="34" t="s">
        <v>141</v>
      </c>
      <c r="V18">
        <f>X5</f>
        <v>3504</v>
      </c>
      <c r="W18" t="s">
        <v>40</v>
      </c>
      <c r="X18">
        <v>0</v>
      </c>
      <c r="Y18">
        <v>35</v>
      </c>
      <c r="Z18">
        <v>481</v>
      </c>
      <c r="AA18">
        <v>925</v>
      </c>
      <c r="AB18">
        <v>455</v>
      </c>
      <c r="AC18">
        <v>98</v>
      </c>
      <c r="AD18">
        <v>20</v>
      </c>
      <c r="AE18">
        <v>4</v>
      </c>
      <c r="AF18">
        <v>1</v>
      </c>
      <c r="AG18">
        <v>0</v>
      </c>
      <c r="AH18">
        <v>0</v>
      </c>
      <c r="AI18">
        <v>0</v>
      </c>
      <c r="AJ18">
        <v>0</v>
      </c>
      <c r="AK18">
        <f>SUM(AB18:AJ18)</f>
        <v>578</v>
      </c>
      <c r="AM18">
        <f>SUM(AC18:AJ18)</f>
        <v>123</v>
      </c>
    </row>
    <row r="19" spans="1:40" ht="18.75" x14ac:dyDescent="0.3">
      <c r="A19" s="267" t="s">
        <v>143</v>
      </c>
      <c r="B19" s="286">
        <f t="shared" si="9"/>
        <v>1672</v>
      </c>
      <c r="C19" s="120">
        <f t="shared" si="10"/>
        <v>0.17650163622928322</v>
      </c>
      <c r="D19" s="119">
        <f>AK23</f>
        <v>653</v>
      </c>
      <c r="E19" s="120">
        <f t="shared" si="11"/>
        <v>0.39055023923444976</v>
      </c>
      <c r="F19" s="119">
        <f>AM23</f>
        <v>193</v>
      </c>
      <c r="G19" s="113">
        <f t="shared" si="12"/>
        <v>0.11543062200956938</v>
      </c>
      <c r="H19" s="119">
        <v>1219</v>
      </c>
      <c r="I19" s="120">
        <f t="shared" si="13"/>
        <v>0.72906698564593297</v>
      </c>
      <c r="J19" s="128">
        <v>0.3125</v>
      </c>
      <c r="K19" s="119">
        <v>138</v>
      </c>
      <c r="L19" s="120">
        <f t="shared" si="14"/>
        <v>8.2535885167464115E-2</v>
      </c>
      <c r="M19" s="128">
        <v>0.75</v>
      </c>
      <c r="N19" s="119">
        <v>125</v>
      </c>
      <c r="O19" s="287">
        <f t="shared" si="8"/>
        <v>7.4760765550239236E-2</v>
      </c>
      <c r="P19" s="62"/>
      <c r="Q19" s="35">
        <v>7721</v>
      </c>
      <c r="R19" s="35">
        <v>7721</v>
      </c>
      <c r="S19" s="35">
        <v>1876</v>
      </c>
      <c r="T19" s="25">
        <v>1876</v>
      </c>
      <c r="W19" s="63" t="s">
        <v>42</v>
      </c>
      <c r="X19" s="63">
        <v>0</v>
      </c>
      <c r="Y19" s="63">
        <v>16</v>
      </c>
      <c r="Z19" s="63">
        <v>276</v>
      </c>
      <c r="AA19" s="63">
        <v>660</v>
      </c>
      <c r="AB19" s="63">
        <v>424</v>
      </c>
      <c r="AC19" s="63">
        <v>90</v>
      </c>
      <c r="AD19" s="63">
        <v>15</v>
      </c>
      <c r="AE19" s="63">
        <v>3</v>
      </c>
      <c r="AF19" s="63">
        <v>1</v>
      </c>
      <c r="AG19" s="63">
        <v>0</v>
      </c>
      <c r="AH19" s="63">
        <v>0</v>
      </c>
      <c r="AI19" s="63">
        <v>0</v>
      </c>
      <c r="AJ19" s="63">
        <v>0</v>
      </c>
      <c r="AK19" s="63">
        <f t="shared" ref="AK19:AK33" si="15">SUM(AB19:AJ19)</f>
        <v>533</v>
      </c>
      <c r="AL19" s="63">
        <f>AK18+AK19</f>
        <v>1111</v>
      </c>
      <c r="AM19">
        <f>SUM(AC19:AJ19)</f>
        <v>109</v>
      </c>
      <c r="AN19">
        <f>AM18+AM19</f>
        <v>232</v>
      </c>
    </row>
    <row r="20" spans="1:40" ht="18.75" x14ac:dyDescent="0.3">
      <c r="A20" s="270" t="s">
        <v>144</v>
      </c>
      <c r="B20" s="288">
        <f t="shared" si="9"/>
        <v>1166</v>
      </c>
      <c r="C20" s="125">
        <f t="shared" si="10"/>
        <v>0.12308666737042119</v>
      </c>
      <c r="D20" s="124">
        <f>AK25</f>
        <v>416</v>
      </c>
      <c r="E20" s="125">
        <f t="shared" si="11"/>
        <v>0.35677530017152659</v>
      </c>
      <c r="F20" s="124">
        <f>AM25</f>
        <v>77</v>
      </c>
      <c r="G20" s="113">
        <f t="shared" si="12"/>
        <v>6.6037735849056603E-2</v>
      </c>
      <c r="H20" s="124">
        <v>792</v>
      </c>
      <c r="I20" s="125">
        <f t="shared" si="13"/>
        <v>0.67924528301886788</v>
      </c>
      <c r="J20" s="128">
        <v>0.44791666666666669</v>
      </c>
      <c r="K20" s="124">
        <v>94</v>
      </c>
      <c r="L20" s="125">
        <f t="shared" si="14"/>
        <v>8.0617495711835338E-2</v>
      </c>
      <c r="M20" s="128">
        <v>0.59375</v>
      </c>
      <c r="N20" s="124">
        <v>120</v>
      </c>
      <c r="O20" s="289">
        <f t="shared" si="8"/>
        <v>0.10291595197255575</v>
      </c>
      <c r="P20" s="65"/>
      <c r="U20" s="34" t="s">
        <v>142</v>
      </c>
      <c r="V20">
        <f>X6</f>
        <v>3078</v>
      </c>
      <c r="W20" t="s">
        <v>40</v>
      </c>
      <c r="X20">
        <v>0</v>
      </c>
      <c r="Y20">
        <v>27</v>
      </c>
      <c r="Z20">
        <v>477</v>
      </c>
      <c r="AA20">
        <v>780</v>
      </c>
      <c r="AB20">
        <v>353</v>
      </c>
      <c r="AC20">
        <v>92</v>
      </c>
      <c r="AD20">
        <v>10</v>
      </c>
      <c r="AE20">
        <v>1</v>
      </c>
      <c r="AF20">
        <v>2</v>
      </c>
      <c r="AG20">
        <v>0</v>
      </c>
      <c r="AH20">
        <v>0</v>
      </c>
      <c r="AI20">
        <v>0</v>
      </c>
      <c r="AJ20">
        <v>0</v>
      </c>
      <c r="AK20">
        <f t="shared" si="15"/>
        <v>458</v>
      </c>
      <c r="AM20">
        <f t="shared" ref="AM20:AM32" si="16">SUM(AC20:AJ20)</f>
        <v>105</v>
      </c>
    </row>
    <row r="21" spans="1:40" ht="18.75" x14ac:dyDescent="0.3">
      <c r="A21" s="270" t="s">
        <v>145</v>
      </c>
      <c r="B21" s="288">
        <f t="shared" si="9"/>
        <v>952</v>
      </c>
      <c r="C21" s="125">
        <f t="shared" si="10"/>
        <v>0.10049614694394596</v>
      </c>
      <c r="D21" s="124">
        <f>AK28</f>
        <v>553</v>
      </c>
      <c r="E21" s="125">
        <f t="shared" si="11"/>
        <v>0.58088235294117652</v>
      </c>
      <c r="F21" s="124">
        <f>AM28</f>
        <v>156</v>
      </c>
      <c r="G21" s="113">
        <f t="shared" si="12"/>
        <v>0.1638655462184874</v>
      </c>
      <c r="H21" s="124">
        <v>617</v>
      </c>
      <c r="I21" s="125">
        <f t="shared" si="13"/>
        <v>0.64810924369747902</v>
      </c>
      <c r="J21" s="128">
        <v>0.45833333333333331</v>
      </c>
      <c r="K21" s="124">
        <v>59</v>
      </c>
      <c r="L21" s="125">
        <f t="shared" si="14"/>
        <v>6.1974789915966388E-2</v>
      </c>
      <c r="M21" s="128">
        <v>0.67708333333333337</v>
      </c>
      <c r="N21" s="124">
        <v>89</v>
      </c>
      <c r="O21" s="289">
        <f t="shared" si="8"/>
        <v>9.3487394957983194E-2</v>
      </c>
      <c r="P21" s="65"/>
      <c r="Q21" s="65"/>
      <c r="R21" s="65"/>
      <c r="S21" s="65"/>
      <c r="W21" s="63" t="s">
        <v>42</v>
      </c>
      <c r="X21" s="63">
        <v>0</v>
      </c>
      <c r="Y21" s="63">
        <v>17</v>
      </c>
      <c r="Z21" s="63">
        <v>178</v>
      </c>
      <c r="AA21" s="63">
        <v>517</v>
      </c>
      <c r="AB21" s="63">
        <v>460</v>
      </c>
      <c r="AC21" s="63">
        <v>137</v>
      </c>
      <c r="AD21" s="63">
        <v>24</v>
      </c>
      <c r="AE21" s="63">
        <v>2</v>
      </c>
      <c r="AF21" s="63">
        <v>0</v>
      </c>
      <c r="AG21" s="63">
        <v>1</v>
      </c>
      <c r="AH21" s="63">
        <v>0</v>
      </c>
      <c r="AI21" s="63">
        <v>0</v>
      </c>
      <c r="AJ21" s="63">
        <v>0</v>
      </c>
      <c r="AK21" s="63">
        <f t="shared" si="15"/>
        <v>624</v>
      </c>
      <c r="AL21" s="63">
        <f>AK20+AK21</f>
        <v>1082</v>
      </c>
      <c r="AM21">
        <f t="shared" si="16"/>
        <v>164</v>
      </c>
      <c r="AN21">
        <f>AM20+AM21</f>
        <v>269</v>
      </c>
    </row>
    <row r="22" spans="1:40" ht="18.75" x14ac:dyDescent="0.3">
      <c r="A22" s="267" t="s">
        <v>146</v>
      </c>
      <c r="B22" s="286">
        <f t="shared" si="9"/>
        <v>1289</v>
      </c>
      <c r="C22" s="120">
        <f t="shared" si="10"/>
        <v>0.13607093845666632</v>
      </c>
      <c r="D22" s="119">
        <f>AK30</f>
        <v>805</v>
      </c>
      <c r="E22" s="120">
        <f t="shared" si="11"/>
        <v>0.62451512800620634</v>
      </c>
      <c r="F22" s="119">
        <f>AM30</f>
        <v>264</v>
      </c>
      <c r="G22" s="113">
        <f t="shared" si="12"/>
        <v>0.20480993017843288</v>
      </c>
      <c r="H22" s="119">
        <v>951</v>
      </c>
      <c r="I22" s="120">
        <f t="shared" si="13"/>
        <v>0.73778122575640026</v>
      </c>
      <c r="J22" s="128">
        <v>0.3125</v>
      </c>
      <c r="K22" s="119">
        <v>105</v>
      </c>
      <c r="L22" s="120">
        <f t="shared" si="14"/>
        <v>8.1458494957331262E-2</v>
      </c>
      <c r="M22" s="128">
        <v>0.58333333333333337</v>
      </c>
      <c r="N22" s="119">
        <v>105</v>
      </c>
      <c r="O22" s="287">
        <f t="shared" si="8"/>
        <v>8.1458494957331262E-2</v>
      </c>
      <c r="P22" s="62"/>
      <c r="Q22" s="62"/>
      <c r="R22" s="62"/>
      <c r="S22" s="62"/>
      <c r="U22" s="34" t="s">
        <v>143</v>
      </c>
      <c r="V22">
        <f>X7</f>
        <v>3850</v>
      </c>
      <c r="W22" t="s">
        <v>40</v>
      </c>
      <c r="X22">
        <v>0</v>
      </c>
      <c r="Y22">
        <v>43</v>
      </c>
      <c r="Z22">
        <v>593</v>
      </c>
      <c r="AA22">
        <v>963</v>
      </c>
      <c r="AB22">
        <v>457</v>
      </c>
      <c r="AC22">
        <v>105</v>
      </c>
      <c r="AD22">
        <v>15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f t="shared" si="15"/>
        <v>579</v>
      </c>
      <c r="AM22">
        <f t="shared" si="16"/>
        <v>122</v>
      </c>
    </row>
    <row r="23" spans="1:40" ht="19.5" thickBot="1" x14ac:dyDescent="0.35">
      <c r="A23" s="290" t="s">
        <v>148</v>
      </c>
      <c r="B23" s="291">
        <f t="shared" si="9"/>
        <v>1573</v>
      </c>
      <c r="C23" s="292">
        <f t="shared" si="10"/>
        <v>0.16605088145254934</v>
      </c>
      <c r="D23" s="293">
        <f>AK32</f>
        <v>420</v>
      </c>
      <c r="E23" s="292">
        <f t="shared" si="11"/>
        <v>0.26700572155117608</v>
      </c>
      <c r="F23" s="293">
        <f>AM32</f>
        <v>114</v>
      </c>
      <c r="G23" s="294">
        <f t="shared" si="12"/>
        <v>7.2472981563890648E-2</v>
      </c>
      <c r="H23" s="293">
        <f>SUM(H25:H26)</f>
        <v>1323</v>
      </c>
      <c r="I23" s="292">
        <f t="shared" si="13"/>
        <v>0.84106802288620475</v>
      </c>
      <c r="J23" s="295">
        <v>0.33333333333333331</v>
      </c>
      <c r="K23" s="293">
        <v>87</v>
      </c>
      <c r="L23" s="292">
        <f t="shared" si="14"/>
        <v>5.5308328035600762E-2</v>
      </c>
      <c r="M23" s="295">
        <v>0.60416666666666663</v>
      </c>
      <c r="N23" s="293">
        <v>187</v>
      </c>
      <c r="O23" s="296">
        <f t="shared" si="8"/>
        <v>0.11888111888111888</v>
      </c>
      <c r="P23" s="62"/>
      <c r="Q23" s="62"/>
      <c r="R23" s="62"/>
      <c r="S23" s="62"/>
      <c r="W23" s="63" t="s">
        <v>42</v>
      </c>
      <c r="X23" s="63">
        <v>0</v>
      </c>
      <c r="Y23" s="63">
        <v>53</v>
      </c>
      <c r="Z23" s="63">
        <v>364</v>
      </c>
      <c r="AA23" s="63">
        <v>602</v>
      </c>
      <c r="AB23" s="63">
        <v>460</v>
      </c>
      <c r="AC23" s="63">
        <v>159</v>
      </c>
      <c r="AD23" s="63">
        <v>29</v>
      </c>
      <c r="AE23" s="63">
        <v>2</v>
      </c>
      <c r="AF23" s="63">
        <v>1</v>
      </c>
      <c r="AG23" s="63">
        <v>2</v>
      </c>
      <c r="AH23" s="63">
        <v>0</v>
      </c>
      <c r="AI23" s="63">
        <v>0</v>
      </c>
      <c r="AJ23" s="63">
        <v>0</v>
      </c>
      <c r="AK23" s="63">
        <f t="shared" si="15"/>
        <v>653</v>
      </c>
      <c r="AL23" s="63">
        <f>AK22+AK23</f>
        <v>1232</v>
      </c>
      <c r="AM23">
        <f t="shared" si="16"/>
        <v>193</v>
      </c>
      <c r="AN23">
        <f>AM22+AM23</f>
        <v>315</v>
      </c>
    </row>
    <row r="24" spans="1:40" ht="19.5" thickBot="1" x14ac:dyDescent="0.35">
      <c r="A24" s="297" t="s">
        <v>48</v>
      </c>
      <c r="B24" s="298">
        <f>SUM(B17:B23)</f>
        <v>9473</v>
      </c>
      <c r="C24" s="205">
        <f>SUM(C17:C23)</f>
        <v>0.99999999999999989</v>
      </c>
      <c r="D24" s="203">
        <f>SUM(D17:D23)</f>
        <v>4004</v>
      </c>
      <c r="E24" s="205">
        <f t="shared" si="11"/>
        <v>0.42267497097012563</v>
      </c>
      <c r="F24" s="203">
        <f>SUM(F17:F23)</f>
        <v>1077</v>
      </c>
      <c r="G24" s="205">
        <f t="shared" si="12"/>
        <v>0.113691544389317</v>
      </c>
      <c r="H24" s="203">
        <f>SUM(H17:H23)</f>
        <v>7111</v>
      </c>
      <c r="I24" s="205">
        <f t="shared" si="13"/>
        <v>0.75065976987226857</v>
      </c>
      <c r="J24" s="203"/>
      <c r="K24" s="203">
        <f>SUM(K17:K23)</f>
        <v>854</v>
      </c>
      <c r="L24" s="205">
        <f t="shared" si="14"/>
        <v>9.0150955346775044E-2</v>
      </c>
      <c r="M24" s="203"/>
      <c r="N24" s="203">
        <f>SUM(N17:N23)</f>
        <v>826</v>
      </c>
      <c r="O24" s="299">
        <f t="shared" si="8"/>
        <v>8.7195186319011922E-2</v>
      </c>
      <c r="P24" s="75"/>
      <c r="Q24" s="76"/>
      <c r="R24" s="76"/>
      <c r="S24" s="76"/>
      <c r="U24" s="42" t="s">
        <v>144</v>
      </c>
      <c r="V24">
        <f>X8</f>
        <v>2807</v>
      </c>
      <c r="W24" t="s">
        <v>40</v>
      </c>
      <c r="X24">
        <v>0</v>
      </c>
      <c r="Y24">
        <v>18</v>
      </c>
      <c r="Z24">
        <v>334</v>
      </c>
      <c r="AA24">
        <v>817</v>
      </c>
      <c r="AB24">
        <v>390</v>
      </c>
      <c r="AC24">
        <v>69</v>
      </c>
      <c r="AD24">
        <v>10</v>
      </c>
      <c r="AE24">
        <v>3</v>
      </c>
      <c r="AF24">
        <v>0</v>
      </c>
      <c r="AG24">
        <v>0</v>
      </c>
      <c r="AH24">
        <v>0</v>
      </c>
      <c r="AI24">
        <v>0</v>
      </c>
      <c r="AJ24">
        <v>0</v>
      </c>
      <c r="AK24">
        <f t="shared" si="15"/>
        <v>472</v>
      </c>
      <c r="AM24">
        <f t="shared" si="16"/>
        <v>82</v>
      </c>
    </row>
    <row r="25" spans="1:40" ht="18.75" x14ac:dyDescent="0.3">
      <c r="A25" s="1"/>
      <c r="B25" s="1"/>
      <c r="C25" s="113"/>
      <c r="D25" s="1"/>
      <c r="E25" s="1"/>
      <c r="F25" s="1"/>
      <c r="G25" s="1"/>
      <c r="H25" s="1">
        <v>280</v>
      </c>
      <c r="I25" s="1"/>
      <c r="J25" s="1"/>
      <c r="K25" s="1"/>
      <c r="L25" s="1"/>
      <c r="M25" s="1"/>
      <c r="N25" s="1"/>
      <c r="W25" s="63" t="s">
        <v>42</v>
      </c>
      <c r="X25" s="63">
        <v>0</v>
      </c>
      <c r="Y25" s="63">
        <v>13</v>
      </c>
      <c r="Z25" s="63">
        <v>208</v>
      </c>
      <c r="AA25" s="63">
        <v>529</v>
      </c>
      <c r="AB25" s="63">
        <v>339</v>
      </c>
      <c r="AC25" s="63">
        <v>70</v>
      </c>
      <c r="AD25" s="63">
        <v>5</v>
      </c>
      <c r="AE25" s="63">
        <v>2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f t="shared" si="15"/>
        <v>416</v>
      </c>
      <c r="AL25" s="63">
        <f>AK24+AK25</f>
        <v>888</v>
      </c>
      <c r="AM25">
        <f t="shared" si="16"/>
        <v>77</v>
      </c>
      <c r="AN25">
        <f>AM24+AM25</f>
        <v>159</v>
      </c>
    </row>
    <row r="26" spans="1:40" ht="18.75" x14ac:dyDescent="0.3">
      <c r="A26" s="1"/>
      <c r="B26" s="1"/>
      <c r="C26" s="300"/>
      <c r="D26" s="1"/>
      <c r="E26" s="1"/>
      <c r="F26" s="1"/>
      <c r="G26" s="1"/>
      <c r="H26" s="1">
        <v>1043</v>
      </c>
      <c r="I26" s="1"/>
      <c r="J26" s="1"/>
      <c r="K26" s="1"/>
      <c r="L26" s="1"/>
      <c r="M26" s="1"/>
      <c r="N26" s="1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</row>
    <row r="27" spans="1:40" ht="32.25" thickBot="1" x14ac:dyDescent="0.55000000000000004">
      <c r="A27" s="301" t="s">
        <v>149</v>
      </c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  <c r="U27" s="42" t="s">
        <v>145</v>
      </c>
      <c r="V27">
        <f>X9</f>
        <v>2160</v>
      </c>
      <c r="W27" t="s">
        <v>40</v>
      </c>
      <c r="X27">
        <v>0</v>
      </c>
      <c r="Y27">
        <v>5</v>
      </c>
      <c r="Z27">
        <v>120</v>
      </c>
      <c r="AA27">
        <v>536</v>
      </c>
      <c r="AB27">
        <v>426</v>
      </c>
      <c r="AC27">
        <v>99</v>
      </c>
      <c r="AD27">
        <v>19</v>
      </c>
      <c r="AE27">
        <v>3</v>
      </c>
      <c r="AF27">
        <v>0</v>
      </c>
      <c r="AG27">
        <v>0</v>
      </c>
      <c r="AH27">
        <v>0</v>
      </c>
      <c r="AI27">
        <v>0</v>
      </c>
      <c r="AJ27">
        <v>0</v>
      </c>
      <c r="AK27">
        <f t="shared" si="15"/>
        <v>547</v>
      </c>
      <c r="AM27">
        <f t="shared" si="16"/>
        <v>121</v>
      </c>
    </row>
    <row r="28" spans="1:40" ht="23.25" x14ac:dyDescent="0.35">
      <c r="A28" s="342" t="s">
        <v>84</v>
      </c>
      <c r="B28" s="79">
        <f>B24+B12</f>
        <v>21727</v>
      </c>
      <c r="C28" s="80" t="s">
        <v>150</v>
      </c>
      <c r="D28" s="80"/>
      <c r="E28" s="80"/>
      <c r="F28" s="80"/>
      <c r="G28" s="80"/>
      <c r="H28" s="80"/>
      <c r="I28" s="81"/>
      <c r="J28" s="81"/>
      <c r="K28" s="81"/>
      <c r="L28" s="302"/>
      <c r="M28" s="303"/>
      <c r="N28" s="304"/>
      <c r="O28" s="76"/>
      <c r="W28" s="63" t="s">
        <v>42</v>
      </c>
      <c r="X28" s="63">
        <v>0</v>
      </c>
      <c r="Y28" s="63">
        <v>3</v>
      </c>
      <c r="Z28" s="63">
        <v>50</v>
      </c>
      <c r="AA28" s="63">
        <v>346</v>
      </c>
      <c r="AB28" s="63">
        <v>397</v>
      </c>
      <c r="AC28" s="63">
        <v>119</v>
      </c>
      <c r="AD28" s="63">
        <v>28</v>
      </c>
      <c r="AE28" s="63">
        <v>8</v>
      </c>
      <c r="AF28" s="63">
        <v>1</v>
      </c>
      <c r="AG28" s="63">
        <v>0</v>
      </c>
      <c r="AH28" s="63">
        <v>0</v>
      </c>
      <c r="AI28" s="63">
        <v>0</v>
      </c>
      <c r="AJ28" s="63">
        <v>0</v>
      </c>
      <c r="AK28" s="63">
        <f t="shared" si="15"/>
        <v>553</v>
      </c>
      <c r="AL28" s="63">
        <f>AK27+AK28</f>
        <v>1100</v>
      </c>
      <c r="AM28">
        <f t="shared" si="16"/>
        <v>156</v>
      </c>
      <c r="AN28">
        <f>AM27+AM28</f>
        <v>277</v>
      </c>
    </row>
    <row r="29" spans="1:40" ht="23.25" x14ac:dyDescent="0.35">
      <c r="A29" s="343"/>
      <c r="B29" s="84">
        <f>B12/B28</f>
        <v>0.56399871128089474</v>
      </c>
      <c r="C29" s="85" t="s">
        <v>133</v>
      </c>
      <c r="D29" s="85"/>
      <c r="E29" s="85"/>
      <c r="F29" s="85"/>
      <c r="G29" s="85"/>
      <c r="H29" s="85"/>
      <c r="I29" s="85"/>
      <c r="J29" s="85"/>
      <c r="K29" s="85"/>
      <c r="L29" s="304"/>
      <c r="M29" s="305"/>
      <c r="N29" s="304"/>
      <c r="O29" s="76"/>
      <c r="U29" s="34" t="s">
        <v>146</v>
      </c>
      <c r="V29">
        <f>X10</f>
        <v>2893</v>
      </c>
      <c r="W29" t="s">
        <v>40</v>
      </c>
      <c r="X29">
        <v>0</v>
      </c>
      <c r="Y29">
        <v>22</v>
      </c>
      <c r="Z29">
        <v>250</v>
      </c>
      <c r="AA29">
        <v>683</v>
      </c>
      <c r="AB29">
        <v>494</v>
      </c>
      <c r="AC29">
        <v>126</v>
      </c>
      <c r="AD29">
        <v>24</v>
      </c>
      <c r="AE29">
        <v>5</v>
      </c>
      <c r="AF29">
        <v>0</v>
      </c>
      <c r="AG29">
        <v>0</v>
      </c>
      <c r="AH29">
        <v>0</v>
      </c>
      <c r="AI29">
        <v>0</v>
      </c>
      <c r="AJ29">
        <v>0</v>
      </c>
      <c r="AK29">
        <f t="shared" si="15"/>
        <v>649</v>
      </c>
      <c r="AM29">
        <f t="shared" si="16"/>
        <v>155</v>
      </c>
    </row>
    <row r="30" spans="1:40" ht="23.25" x14ac:dyDescent="0.35">
      <c r="A30" s="344"/>
      <c r="B30" s="84">
        <f>B24/B28</f>
        <v>0.43600128871910526</v>
      </c>
      <c r="C30" s="85" t="s">
        <v>134</v>
      </c>
      <c r="D30" s="85"/>
      <c r="E30" s="85"/>
      <c r="F30" s="85"/>
      <c r="G30" s="85"/>
      <c r="H30" s="85"/>
      <c r="I30" s="85"/>
      <c r="J30" s="85" t="s">
        <v>13</v>
      </c>
      <c r="K30" s="85"/>
      <c r="L30" s="304"/>
      <c r="M30" s="305"/>
      <c r="N30" s="304"/>
      <c r="O30" s="76"/>
      <c r="W30" s="63" t="s">
        <v>42</v>
      </c>
      <c r="X30" s="63">
        <v>0</v>
      </c>
      <c r="Y30" s="63">
        <v>8</v>
      </c>
      <c r="Z30" s="63">
        <v>51</v>
      </c>
      <c r="AA30" s="63">
        <v>425</v>
      </c>
      <c r="AB30" s="63">
        <v>541</v>
      </c>
      <c r="AC30" s="63">
        <v>209</v>
      </c>
      <c r="AD30" s="63">
        <v>46</v>
      </c>
      <c r="AE30" s="63">
        <v>8</v>
      </c>
      <c r="AF30" s="63">
        <v>1</v>
      </c>
      <c r="AG30" s="63">
        <v>0</v>
      </c>
      <c r="AH30" s="63">
        <v>0</v>
      </c>
      <c r="AI30" s="63">
        <v>0</v>
      </c>
      <c r="AJ30" s="63">
        <v>0</v>
      </c>
      <c r="AK30" s="63">
        <f t="shared" si="15"/>
        <v>805</v>
      </c>
      <c r="AL30" s="63">
        <f>AK29+AK30</f>
        <v>1454</v>
      </c>
      <c r="AM30">
        <f t="shared" si="16"/>
        <v>264</v>
      </c>
      <c r="AN30">
        <f>AM29+AM30</f>
        <v>419</v>
      </c>
    </row>
    <row r="31" spans="1:40" ht="24" thickBot="1" x14ac:dyDescent="0.4">
      <c r="A31" s="87"/>
      <c r="B31" s="88">
        <f>B12-B24</f>
        <v>2781</v>
      </c>
      <c r="C31" s="89" t="s">
        <v>88</v>
      </c>
      <c r="D31" s="89"/>
      <c r="E31" s="89"/>
      <c r="F31" s="89"/>
      <c r="G31" s="89"/>
      <c r="H31" s="89"/>
      <c r="I31" s="89"/>
      <c r="J31" s="89"/>
      <c r="K31" s="89"/>
      <c r="L31" s="306"/>
      <c r="M31" s="307"/>
      <c r="N31" s="304"/>
      <c r="O31" s="76"/>
      <c r="U31" s="34" t="s">
        <v>151</v>
      </c>
      <c r="V31">
        <f>X11</f>
        <v>3435</v>
      </c>
      <c r="W31" t="s">
        <v>40</v>
      </c>
      <c r="X31">
        <f>X38+X40</f>
        <v>0</v>
      </c>
      <c r="Y31">
        <f t="shared" ref="Y31:AJ32" si="17">Y38+Y40</f>
        <v>43</v>
      </c>
      <c r="Z31">
        <f t="shared" si="17"/>
        <v>711</v>
      </c>
      <c r="AA31">
        <f t="shared" si="17"/>
        <v>847</v>
      </c>
      <c r="AB31">
        <f t="shared" si="17"/>
        <v>343</v>
      </c>
      <c r="AC31">
        <f t="shared" si="17"/>
        <v>78</v>
      </c>
      <c r="AD31">
        <f t="shared" si="17"/>
        <v>9</v>
      </c>
      <c r="AE31">
        <f t="shared" si="17"/>
        <v>2</v>
      </c>
      <c r="AF31">
        <f t="shared" si="17"/>
        <v>2</v>
      </c>
      <c r="AG31">
        <f t="shared" si="17"/>
        <v>0</v>
      </c>
      <c r="AH31">
        <f t="shared" si="17"/>
        <v>0</v>
      </c>
      <c r="AI31">
        <f t="shared" si="17"/>
        <v>0</v>
      </c>
      <c r="AJ31">
        <f t="shared" si="17"/>
        <v>0</v>
      </c>
      <c r="AK31">
        <f t="shared" si="15"/>
        <v>434</v>
      </c>
      <c r="AM31">
        <f t="shared" si="16"/>
        <v>91</v>
      </c>
    </row>
    <row r="32" spans="1:40" ht="24" thickBot="1" x14ac:dyDescent="0.4">
      <c r="A32" s="85"/>
      <c r="B32" s="100"/>
      <c r="C32" s="85"/>
      <c r="D32" s="85"/>
      <c r="E32" s="85"/>
      <c r="F32" s="85"/>
      <c r="G32" s="85"/>
      <c r="H32" s="85"/>
      <c r="I32" s="85"/>
      <c r="J32" s="85"/>
      <c r="K32" s="85"/>
      <c r="L32" s="304"/>
      <c r="M32" s="304"/>
      <c r="N32" s="304"/>
      <c r="O32" s="76"/>
      <c r="W32" s="63" t="s">
        <v>42</v>
      </c>
      <c r="X32" s="63">
        <f>X39+X41</f>
        <v>0</v>
      </c>
      <c r="Y32" s="63">
        <f t="shared" si="17"/>
        <v>40</v>
      </c>
      <c r="Z32" s="63">
        <f t="shared" si="17"/>
        <v>459</v>
      </c>
      <c r="AA32" s="63">
        <f t="shared" si="17"/>
        <v>654</v>
      </c>
      <c r="AB32" s="63">
        <f t="shared" si="17"/>
        <v>306</v>
      </c>
      <c r="AC32" s="63">
        <f t="shared" si="17"/>
        <v>92</v>
      </c>
      <c r="AD32" s="63">
        <f t="shared" si="17"/>
        <v>17</v>
      </c>
      <c r="AE32" s="63">
        <f t="shared" si="17"/>
        <v>4</v>
      </c>
      <c r="AF32" s="63">
        <f t="shared" si="17"/>
        <v>1</v>
      </c>
      <c r="AG32" s="63">
        <f t="shared" si="17"/>
        <v>0</v>
      </c>
      <c r="AH32" s="63">
        <f t="shared" si="17"/>
        <v>0</v>
      </c>
      <c r="AI32" s="63">
        <f t="shared" si="17"/>
        <v>0</v>
      </c>
      <c r="AJ32" s="63">
        <f t="shared" si="17"/>
        <v>0</v>
      </c>
      <c r="AK32" s="63">
        <f t="shared" si="15"/>
        <v>420</v>
      </c>
      <c r="AL32" s="63">
        <f>AK31+AK32</f>
        <v>854</v>
      </c>
      <c r="AM32">
        <f t="shared" si="16"/>
        <v>114</v>
      </c>
      <c r="AN32">
        <f>AM31+AM32</f>
        <v>205</v>
      </c>
    </row>
    <row r="33" spans="1:40" ht="23.25" x14ac:dyDescent="0.35">
      <c r="A33" s="342" t="s">
        <v>152</v>
      </c>
      <c r="B33" s="96">
        <f>(SUM(B17:B19)+SUM(B22:B23))/5</f>
        <v>1471</v>
      </c>
      <c r="C33" s="81" t="s">
        <v>136</v>
      </c>
      <c r="D33" s="81"/>
      <c r="E33" s="81"/>
      <c r="F33" s="81"/>
      <c r="G33" s="81"/>
      <c r="H33" s="81"/>
      <c r="I33" s="81"/>
      <c r="J33" s="81"/>
      <c r="K33" s="81"/>
      <c r="L33" s="302"/>
      <c r="M33" s="303"/>
      <c r="N33" s="304"/>
      <c r="O33" s="76"/>
      <c r="U33" t="s">
        <v>91</v>
      </c>
      <c r="V33">
        <f>SUM(V18:V32)</f>
        <v>21727</v>
      </c>
      <c r="X33">
        <f>SUM(X18:X32)</f>
        <v>0</v>
      </c>
      <c r="Y33">
        <f t="shared" ref="Y33:AJ33" si="18">SUM(Y18:Y32)</f>
        <v>343</v>
      </c>
      <c r="Z33">
        <f t="shared" si="18"/>
        <v>4552</v>
      </c>
      <c r="AA33">
        <f t="shared" si="18"/>
        <v>9284</v>
      </c>
      <c r="AB33">
        <f t="shared" si="18"/>
        <v>5845</v>
      </c>
      <c r="AC33">
        <f t="shared" si="18"/>
        <v>1543</v>
      </c>
      <c r="AD33">
        <f t="shared" si="18"/>
        <v>271</v>
      </c>
      <c r="AE33">
        <f t="shared" si="18"/>
        <v>49</v>
      </c>
      <c r="AF33">
        <f t="shared" si="18"/>
        <v>10</v>
      </c>
      <c r="AG33">
        <f t="shared" si="18"/>
        <v>3</v>
      </c>
      <c r="AH33">
        <f t="shared" si="18"/>
        <v>0</v>
      </c>
      <c r="AI33">
        <f t="shared" si="18"/>
        <v>0</v>
      </c>
      <c r="AJ33">
        <f t="shared" si="18"/>
        <v>0</v>
      </c>
      <c r="AK33">
        <f t="shared" si="15"/>
        <v>7721</v>
      </c>
      <c r="AL33">
        <f>SUM(AL19:AL32)</f>
        <v>7721</v>
      </c>
      <c r="AM33">
        <f>SUM(AM18:AM32)</f>
        <v>1876</v>
      </c>
      <c r="AN33">
        <f>SUM(AN18:AN32)</f>
        <v>1876</v>
      </c>
    </row>
    <row r="34" spans="1:40" ht="23.25" x14ac:dyDescent="0.35">
      <c r="A34" s="343"/>
      <c r="B34" s="100">
        <f>(SUM(B5:B7)+SUM(B10:B11))/5</f>
        <v>1881</v>
      </c>
      <c r="C34" s="85" t="s">
        <v>92</v>
      </c>
      <c r="D34" s="85"/>
      <c r="E34" s="85"/>
      <c r="F34" s="85"/>
      <c r="G34" s="85"/>
      <c r="H34" s="85"/>
      <c r="I34" s="85"/>
      <c r="J34" s="85"/>
      <c r="K34" s="85"/>
      <c r="L34" s="304"/>
      <c r="M34" s="305"/>
      <c r="N34" s="304"/>
      <c r="O34" s="76"/>
      <c r="U34" t="s">
        <v>93</v>
      </c>
      <c r="V34">
        <f>SUM(AC33:AJ33)</f>
        <v>1876</v>
      </c>
      <c r="W34">
        <f>V34/V33</f>
        <v>8.6344180052469272E-2</v>
      </c>
    </row>
    <row r="35" spans="1:40" ht="23.25" x14ac:dyDescent="0.35">
      <c r="A35" s="344"/>
      <c r="B35" s="101">
        <f>SUM(B33:B34)</f>
        <v>3352</v>
      </c>
      <c r="C35" s="102" t="s">
        <v>153</v>
      </c>
      <c r="D35" s="102"/>
      <c r="E35" s="102"/>
      <c r="F35" s="102"/>
      <c r="G35" s="102"/>
      <c r="H35" s="102"/>
      <c r="I35" s="85"/>
      <c r="J35" s="85"/>
      <c r="K35" s="85"/>
      <c r="L35" s="304"/>
      <c r="M35" s="305"/>
      <c r="N35" s="304"/>
      <c r="O35" s="76"/>
      <c r="U35" t="s">
        <v>95</v>
      </c>
      <c r="V35">
        <f>SUM(AB33:AJ33)</f>
        <v>7721</v>
      </c>
      <c r="W35">
        <f>V35/V33</f>
        <v>0.35536429327564784</v>
      </c>
    </row>
    <row r="36" spans="1:40" ht="24" thickBot="1" x14ac:dyDescent="0.4">
      <c r="A36" s="87"/>
      <c r="B36" s="103">
        <f>(B35-B40)/B40</f>
        <v>0.34970807328367226</v>
      </c>
      <c r="C36" s="104" t="s">
        <v>154</v>
      </c>
      <c r="D36" s="104"/>
      <c r="E36" s="104"/>
      <c r="F36" s="104"/>
      <c r="G36" s="104"/>
      <c r="H36" s="104"/>
      <c r="I36" s="89"/>
      <c r="J36" s="89"/>
      <c r="K36" s="89"/>
      <c r="L36" s="306"/>
      <c r="M36" s="307"/>
      <c r="N36" s="304"/>
      <c r="O36" s="76"/>
    </row>
    <row r="37" spans="1:40" ht="24" thickBot="1" x14ac:dyDescent="0.4">
      <c r="A37" s="85"/>
      <c r="B37" s="308"/>
      <c r="C37" s="85"/>
      <c r="D37" s="85"/>
      <c r="E37" s="85"/>
      <c r="F37" s="85"/>
      <c r="G37" s="85"/>
      <c r="H37" s="85"/>
      <c r="I37" s="85"/>
      <c r="J37" s="85"/>
      <c r="K37" s="85"/>
      <c r="L37" s="304"/>
      <c r="M37" s="304"/>
      <c r="N37" s="304"/>
      <c r="O37" s="76"/>
    </row>
    <row r="38" spans="1:40" ht="23.25" x14ac:dyDescent="0.35">
      <c r="A38" s="342" t="s">
        <v>155</v>
      </c>
      <c r="B38" s="96">
        <f>SUM(B8:B9)/2</f>
        <v>1424.5</v>
      </c>
      <c r="C38" s="81" t="s">
        <v>98</v>
      </c>
      <c r="D38" s="81"/>
      <c r="E38" s="81"/>
      <c r="F38" s="81"/>
      <c r="G38" s="81"/>
      <c r="H38" s="81"/>
      <c r="I38" s="81"/>
      <c r="J38" s="81"/>
      <c r="K38" s="81"/>
      <c r="L38" s="302"/>
      <c r="M38" s="303"/>
      <c r="N38" s="304"/>
      <c r="O38" s="76"/>
      <c r="U38" t="s">
        <v>49</v>
      </c>
      <c r="V38">
        <v>3504</v>
      </c>
      <c r="W38" t="s">
        <v>40</v>
      </c>
      <c r="X38">
        <v>0</v>
      </c>
      <c r="Y38">
        <v>42</v>
      </c>
      <c r="Z38">
        <v>689</v>
      </c>
      <c r="AA38">
        <v>697</v>
      </c>
      <c r="AB38">
        <v>221</v>
      </c>
      <c r="AC38">
        <v>37</v>
      </c>
      <c r="AD38">
        <v>5</v>
      </c>
      <c r="AE38">
        <v>1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40" ht="23.25" x14ac:dyDescent="0.35">
      <c r="A39" s="343"/>
      <c r="B39" s="100">
        <f>SUM(B20:B21)/2</f>
        <v>1059</v>
      </c>
      <c r="C39" s="85" t="s">
        <v>99</v>
      </c>
      <c r="D39" s="85"/>
      <c r="E39" s="85"/>
      <c r="F39" s="85"/>
      <c r="G39" s="85"/>
      <c r="H39" s="85"/>
      <c r="I39" s="85"/>
      <c r="J39" s="85"/>
      <c r="K39" s="85"/>
      <c r="L39" s="304"/>
      <c r="M39" s="305"/>
      <c r="N39" s="304"/>
      <c r="O39" s="76"/>
      <c r="W39" t="s">
        <v>42</v>
      </c>
      <c r="X39">
        <v>0</v>
      </c>
      <c r="Y39">
        <v>36</v>
      </c>
      <c r="Z39">
        <v>447</v>
      </c>
      <c r="AA39">
        <v>576</v>
      </c>
      <c r="AB39">
        <v>125</v>
      </c>
      <c r="AC39">
        <v>15</v>
      </c>
      <c r="AD39">
        <v>3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40" ht="24" thickBot="1" x14ac:dyDescent="0.4">
      <c r="A40" s="345"/>
      <c r="B40" s="106">
        <f>SUM(B38:B39)</f>
        <v>2483.5</v>
      </c>
      <c r="C40" s="104" t="s">
        <v>156</v>
      </c>
      <c r="D40" s="104"/>
      <c r="E40" s="104"/>
      <c r="F40" s="104"/>
      <c r="G40" s="104"/>
      <c r="H40" s="104"/>
      <c r="I40" s="104"/>
      <c r="J40" s="89"/>
      <c r="K40" s="89"/>
      <c r="L40" s="306"/>
      <c r="M40" s="307"/>
      <c r="N40" s="304"/>
      <c r="O40" s="76"/>
      <c r="U40" t="s">
        <v>148</v>
      </c>
      <c r="V40">
        <v>3435</v>
      </c>
      <c r="W40" t="s">
        <v>40</v>
      </c>
      <c r="X40">
        <v>0</v>
      </c>
      <c r="Y40">
        <v>1</v>
      </c>
      <c r="Z40">
        <v>22</v>
      </c>
      <c r="AA40">
        <v>150</v>
      </c>
      <c r="AB40">
        <v>122</v>
      </c>
      <c r="AC40">
        <v>41</v>
      </c>
      <c r="AD40">
        <v>4</v>
      </c>
      <c r="AE40">
        <v>1</v>
      </c>
      <c r="AF40">
        <v>2</v>
      </c>
      <c r="AG40">
        <v>0</v>
      </c>
      <c r="AH40">
        <v>0</v>
      </c>
      <c r="AI40">
        <v>0</v>
      </c>
      <c r="AJ40">
        <v>0</v>
      </c>
    </row>
    <row r="41" spans="1:40" ht="24" thickBot="1" x14ac:dyDescent="0.4">
      <c r="A41" s="85"/>
      <c r="B41" s="308"/>
      <c r="C41" s="85"/>
      <c r="D41" s="85"/>
      <c r="E41" s="85"/>
      <c r="F41" s="85"/>
      <c r="G41" s="85"/>
      <c r="H41" s="85"/>
      <c r="I41" s="85"/>
      <c r="J41" s="85"/>
      <c r="K41" s="85"/>
      <c r="L41" s="304"/>
      <c r="M41" s="304"/>
      <c r="N41" s="304"/>
      <c r="O41" s="76"/>
      <c r="W41" t="s">
        <v>42</v>
      </c>
      <c r="X41">
        <v>0</v>
      </c>
      <c r="Y41">
        <v>4</v>
      </c>
      <c r="Z41">
        <v>12</v>
      </c>
      <c r="AA41">
        <v>78</v>
      </c>
      <c r="AB41">
        <v>181</v>
      </c>
      <c r="AC41">
        <v>77</v>
      </c>
      <c r="AD41">
        <v>14</v>
      </c>
      <c r="AE41">
        <v>3</v>
      </c>
      <c r="AF41">
        <v>1</v>
      </c>
      <c r="AG41">
        <v>0</v>
      </c>
      <c r="AH41">
        <v>0</v>
      </c>
      <c r="AI41">
        <v>0</v>
      </c>
      <c r="AJ41">
        <v>0</v>
      </c>
    </row>
    <row r="42" spans="1:40" ht="23.25" x14ac:dyDescent="0.35">
      <c r="A42" s="342" t="s">
        <v>101</v>
      </c>
      <c r="B42" s="79">
        <f>D24+D12</f>
        <v>7721</v>
      </c>
      <c r="C42" s="80" t="s">
        <v>102</v>
      </c>
      <c r="D42" s="81"/>
      <c r="E42" s="81"/>
      <c r="F42" s="81"/>
      <c r="G42" s="81"/>
      <c r="H42" s="81"/>
      <c r="I42" s="81"/>
      <c r="J42" s="81"/>
      <c r="K42" s="81"/>
      <c r="L42" s="302"/>
      <c r="M42" s="303"/>
      <c r="N42" s="304"/>
      <c r="O42" s="76"/>
    </row>
    <row r="43" spans="1:40" ht="23.25" x14ac:dyDescent="0.35">
      <c r="A43" s="343"/>
      <c r="B43" s="107">
        <f>B42/B28</f>
        <v>0.35536429327564784</v>
      </c>
      <c r="C43" s="102" t="s">
        <v>103</v>
      </c>
      <c r="D43" s="85"/>
      <c r="E43" s="85"/>
      <c r="F43" s="85"/>
      <c r="G43" s="85"/>
      <c r="H43" s="85"/>
      <c r="I43" s="85"/>
      <c r="J43" s="85"/>
      <c r="K43" s="85"/>
      <c r="L43" s="304"/>
      <c r="M43" s="305"/>
      <c r="N43" s="304"/>
      <c r="O43" s="76"/>
    </row>
    <row r="44" spans="1:40" ht="23.25" x14ac:dyDescent="0.35">
      <c r="A44" s="108"/>
      <c r="B44" s="109"/>
      <c r="C44" s="102"/>
      <c r="D44" s="85"/>
      <c r="E44" s="85"/>
      <c r="F44" s="85"/>
      <c r="G44" s="85"/>
      <c r="H44" s="85"/>
      <c r="I44" s="85"/>
      <c r="J44" s="85"/>
      <c r="K44" s="85"/>
      <c r="L44" s="304"/>
      <c r="M44" s="305"/>
      <c r="N44" s="304"/>
      <c r="O44" s="76"/>
    </row>
    <row r="45" spans="1:40" ht="23.25" x14ac:dyDescent="0.35">
      <c r="A45" s="108"/>
      <c r="B45" s="101">
        <f>F12+F24</f>
        <v>1876</v>
      </c>
      <c r="C45" s="102" t="s">
        <v>104</v>
      </c>
      <c r="D45" s="85"/>
      <c r="E45" s="85"/>
      <c r="F45" s="85"/>
      <c r="G45" s="85"/>
      <c r="H45" s="85"/>
      <c r="I45" s="85"/>
      <c r="J45" s="85"/>
      <c r="K45" s="85"/>
      <c r="L45" s="304"/>
      <c r="M45" s="305"/>
      <c r="N45" s="304"/>
      <c r="O45" s="76"/>
    </row>
    <row r="46" spans="1:40" ht="24" thickBot="1" x14ac:dyDescent="0.4">
      <c r="A46" s="87"/>
      <c r="B46" s="103">
        <f>B45/B28</f>
        <v>8.6344180052469272E-2</v>
      </c>
      <c r="C46" s="104" t="s">
        <v>105</v>
      </c>
      <c r="D46" s="89"/>
      <c r="E46" s="89"/>
      <c r="F46" s="89"/>
      <c r="G46" s="89"/>
      <c r="H46" s="89"/>
      <c r="I46" s="89"/>
      <c r="J46" s="89"/>
      <c r="K46" s="89"/>
      <c r="L46" s="306"/>
      <c r="M46" s="307"/>
      <c r="N46" s="306"/>
      <c r="O46" s="76"/>
    </row>
    <row r="47" spans="1:40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40" x14ac:dyDescent="0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1:15" x14ac:dyDescent="0.2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0" spans="1:15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pans="1:15" x14ac:dyDescent="0.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</sheetData>
  <mergeCells count="4">
    <mergeCell ref="A28:A30"/>
    <mergeCell ref="A33:A35"/>
    <mergeCell ref="A38:A40"/>
    <mergeCell ref="A42:A43"/>
  </mergeCells>
  <pageMargins left="0.7" right="0.7" top="0.75" bottom="0.75" header="0.3" footer="0.3"/>
  <pageSetup paperSize="9" scale="78" orientation="landscape" r:id="rId1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tabSelected="1" view="pageBreakPreview" topLeftCell="A7" zoomScale="60" zoomScaleNormal="100" workbookViewId="0">
      <selection activeCell="B44" sqref="B44"/>
    </sheetView>
  </sheetViews>
  <sheetFormatPr defaultColWidth="8.85546875" defaultRowHeight="15" x14ac:dyDescent="0.25"/>
  <cols>
    <col min="1" max="1" width="16" customWidth="1"/>
    <col min="2" max="2" width="9.28515625" bestFit="1" customWidth="1"/>
    <col min="3" max="3" width="12.42578125" customWidth="1"/>
    <col min="4" max="5" width="9.28515625" bestFit="1" customWidth="1"/>
    <col min="6" max="6" width="6.7109375" customWidth="1"/>
    <col min="7" max="9" width="9.28515625" bestFit="1" customWidth="1"/>
    <col min="10" max="10" width="11.28515625" bestFit="1" customWidth="1"/>
    <col min="11" max="11" width="5.7109375" customWidth="1"/>
    <col min="12" max="12" width="9.28515625" bestFit="1" customWidth="1"/>
    <col min="13" max="13" width="11.28515625" bestFit="1" customWidth="1"/>
    <col min="14" max="14" width="5.7109375" customWidth="1"/>
    <col min="15" max="15" width="9.28515625" bestFit="1" customWidth="1"/>
    <col min="20" max="20" width="6.7109375" customWidth="1"/>
    <col min="21" max="24" width="7.42578125" customWidth="1"/>
    <col min="25" max="25" width="15.42578125" customWidth="1"/>
    <col min="26" max="27" width="10.140625" customWidth="1"/>
  </cols>
  <sheetData>
    <row r="1" spans="1:39" ht="18.75" x14ac:dyDescent="0.3">
      <c r="A1" s="5" t="s">
        <v>157</v>
      </c>
      <c r="B1" s="5"/>
      <c r="C1" s="5"/>
      <c r="D1" s="5" t="s">
        <v>158</v>
      </c>
      <c r="E1" s="8"/>
      <c r="F1" s="8"/>
    </row>
    <row r="2" spans="1:39" ht="18.75" x14ac:dyDescent="0.3">
      <c r="A2" s="5" t="s">
        <v>159</v>
      </c>
      <c r="B2" s="5"/>
      <c r="C2" s="5"/>
      <c r="D2" s="5"/>
      <c r="E2" s="8"/>
      <c r="F2" s="8"/>
    </row>
    <row r="3" spans="1:39" ht="19.5" thickBot="1" x14ac:dyDescent="0.35">
      <c r="A3" s="5" t="s">
        <v>18</v>
      </c>
      <c r="B3" s="1"/>
      <c r="C3" s="1"/>
      <c r="D3" s="1"/>
    </row>
    <row r="4" spans="1:39" s="15" customFormat="1" ht="90.75" thickBot="1" x14ac:dyDescent="0.3">
      <c r="A4" s="110"/>
      <c r="B4" s="111" t="s">
        <v>19</v>
      </c>
      <c r="C4" s="111" t="s">
        <v>20</v>
      </c>
      <c r="D4" s="111" t="s">
        <v>21</v>
      </c>
      <c r="E4" s="111" t="s">
        <v>22</v>
      </c>
      <c r="F4" s="111" t="s">
        <v>23</v>
      </c>
      <c r="G4" s="111" t="s">
        <v>24</v>
      </c>
      <c r="H4" s="111" t="s">
        <v>25</v>
      </c>
      <c r="I4" s="111" t="s">
        <v>26</v>
      </c>
      <c r="J4" s="111" t="s">
        <v>27</v>
      </c>
      <c r="K4" s="111" t="s">
        <v>28</v>
      </c>
      <c r="L4" s="111" t="s">
        <v>29</v>
      </c>
      <c r="M4" s="111" t="s">
        <v>30</v>
      </c>
      <c r="N4" s="111" t="s">
        <v>31</v>
      </c>
      <c r="O4" s="111" t="s">
        <v>32</v>
      </c>
      <c r="P4" s="14"/>
      <c r="Q4" s="14" t="s">
        <v>33</v>
      </c>
      <c r="R4" s="14" t="s">
        <v>34</v>
      </c>
      <c r="S4" s="14" t="s">
        <v>35</v>
      </c>
      <c r="V4" s="15" t="s">
        <v>36</v>
      </c>
      <c r="W4" s="15" t="s">
        <v>37</v>
      </c>
      <c r="X4" s="15" t="s">
        <v>38</v>
      </c>
    </row>
    <row r="5" spans="1:39" ht="18.75" x14ac:dyDescent="0.3">
      <c r="A5" s="26" t="s">
        <v>39</v>
      </c>
      <c r="B5" s="112">
        <f t="shared" ref="B5:B11" si="0">W5</f>
        <v>482</v>
      </c>
      <c r="C5" s="113">
        <f t="shared" ref="C5:C12" si="1">B5/$B$12</f>
        <v>0.15844838921762</v>
      </c>
      <c r="D5" s="114">
        <f>Q5</f>
        <v>19</v>
      </c>
      <c r="E5" s="115">
        <f t="shared" ref="E5:E12" si="2">D5/B5</f>
        <v>3.9419087136929459E-2</v>
      </c>
      <c r="F5" s="114">
        <f>S5</f>
        <v>1</v>
      </c>
      <c r="G5" s="113">
        <f t="shared" ref="G5:G12" si="3">F5/B5</f>
        <v>2.0746887966804979E-3</v>
      </c>
      <c r="H5" s="112">
        <v>369</v>
      </c>
      <c r="I5" s="113">
        <f t="shared" ref="I5:I12" si="4">H5/B5</f>
        <v>0.76556016597510368</v>
      </c>
      <c r="J5" s="116">
        <v>0.375</v>
      </c>
      <c r="K5" s="112">
        <v>22</v>
      </c>
      <c r="L5" s="115">
        <f t="shared" ref="L5:L12" si="5">K5/B5</f>
        <v>4.5643153526970952E-2</v>
      </c>
      <c r="M5" s="117">
        <v>0.67708333333333337</v>
      </c>
      <c r="N5" s="118">
        <v>74</v>
      </c>
      <c r="O5" s="113">
        <f t="shared" ref="O5:O12" si="6">N5/B5</f>
        <v>0.15352697095435686</v>
      </c>
      <c r="P5" t="s">
        <v>40</v>
      </c>
      <c r="Q5" s="24">
        <v>19</v>
      </c>
      <c r="R5" s="24"/>
      <c r="S5" s="24">
        <v>1</v>
      </c>
      <c r="T5" s="25"/>
      <c r="U5" s="26" t="s">
        <v>39</v>
      </c>
      <c r="V5">
        <f>V19</f>
        <v>511</v>
      </c>
      <c r="W5">
        <f>V18</f>
        <v>482</v>
      </c>
      <c r="X5">
        <f>SUM(V5:W5)</f>
        <v>993</v>
      </c>
    </row>
    <row r="6" spans="1:39" ht="18.75" x14ac:dyDescent="0.3">
      <c r="A6" s="34" t="s">
        <v>41</v>
      </c>
      <c r="B6" s="119">
        <f t="shared" si="0"/>
        <v>502</v>
      </c>
      <c r="C6" s="120">
        <f t="shared" si="1"/>
        <v>0.16502301117685733</v>
      </c>
      <c r="D6" s="121">
        <f>Q7</f>
        <v>13</v>
      </c>
      <c r="E6" s="122">
        <f t="shared" si="2"/>
        <v>2.5896414342629483E-2</v>
      </c>
      <c r="F6" s="121">
        <f>S7</f>
        <v>0</v>
      </c>
      <c r="G6" s="120">
        <f t="shared" si="3"/>
        <v>0</v>
      </c>
      <c r="H6" s="119">
        <v>375</v>
      </c>
      <c r="I6" s="120">
        <f t="shared" si="4"/>
        <v>0.74701195219123506</v>
      </c>
      <c r="J6" s="123">
        <v>0.34375</v>
      </c>
      <c r="K6" s="119">
        <v>36</v>
      </c>
      <c r="L6" s="122">
        <f t="shared" si="5"/>
        <v>7.1713147410358571E-2</v>
      </c>
      <c r="M6" s="117">
        <v>0.67708333333333337</v>
      </c>
      <c r="N6" s="118">
        <v>75</v>
      </c>
      <c r="O6" s="120">
        <f t="shared" si="6"/>
        <v>0.14940239043824702</v>
      </c>
      <c r="P6" t="s">
        <v>42</v>
      </c>
      <c r="Q6" s="33">
        <v>8</v>
      </c>
      <c r="R6" s="24">
        <v>27</v>
      </c>
      <c r="S6" s="24">
        <v>1</v>
      </c>
      <c r="T6" s="25">
        <v>2</v>
      </c>
      <c r="U6" s="34" t="s">
        <v>41</v>
      </c>
      <c r="V6">
        <f>V21</f>
        <v>688</v>
      </c>
      <c r="W6">
        <f>V20</f>
        <v>502</v>
      </c>
      <c r="X6">
        <f t="shared" ref="X6:X12" si="7">SUM(V6:W6)</f>
        <v>1190</v>
      </c>
    </row>
    <row r="7" spans="1:39" ht="18.75" x14ac:dyDescent="0.3">
      <c r="A7" s="34" t="s">
        <v>43</v>
      </c>
      <c r="B7" s="119">
        <f t="shared" si="0"/>
        <v>497</v>
      </c>
      <c r="C7" s="120">
        <f t="shared" si="1"/>
        <v>0.16337935568704801</v>
      </c>
      <c r="D7" s="121">
        <f>Q9</f>
        <v>19</v>
      </c>
      <c r="E7" s="122">
        <f t="shared" si="2"/>
        <v>3.8229376257545272E-2</v>
      </c>
      <c r="F7" s="121">
        <f>S9</f>
        <v>0</v>
      </c>
      <c r="G7" s="120">
        <f t="shared" si="3"/>
        <v>0</v>
      </c>
      <c r="H7" s="119">
        <v>357</v>
      </c>
      <c r="I7" s="120">
        <f t="shared" si="4"/>
        <v>0.71830985915492962</v>
      </c>
      <c r="J7" s="123">
        <v>0.34375</v>
      </c>
      <c r="K7" s="119">
        <v>36</v>
      </c>
      <c r="L7" s="122">
        <f t="shared" si="5"/>
        <v>7.2434607645875254E-2</v>
      </c>
      <c r="M7" s="117">
        <v>0.6875</v>
      </c>
      <c r="N7" s="118">
        <v>63</v>
      </c>
      <c r="O7" s="120">
        <f t="shared" si="6"/>
        <v>0.12676056338028169</v>
      </c>
      <c r="P7" t="s">
        <v>40</v>
      </c>
      <c r="Q7" s="35">
        <v>13</v>
      </c>
      <c r="R7" s="35"/>
      <c r="S7" s="35">
        <v>0</v>
      </c>
      <c r="T7" s="25"/>
      <c r="U7" s="34" t="s">
        <v>43</v>
      </c>
      <c r="V7">
        <f>V23</f>
        <v>688</v>
      </c>
      <c r="W7">
        <f>V22</f>
        <v>497</v>
      </c>
      <c r="X7">
        <f t="shared" si="7"/>
        <v>1185</v>
      </c>
    </row>
    <row r="8" spans="1:39" ht="18.75" x14ac:dyDescent="0.3">
      <c r="A8" s="42" t="s">
        <v>44</v>
      </c>
      <c r="B8" s="124">
        <f t="shared" si="0"/>
        <v>358</v>
      </c>
      <c r="C8" s="125">
        <f t="shared" si="1"/>
        <v>0.11768573307034845</v>
      </c>
      <c r="D8" s="126">
        <f>Q11</f>
        <v>18</v>
      </c>
      <c r="E8" s="127">
        <f t="shared" si="2"/>
        <v>5.027932960893855E-2</v>
      </c>
      <c r="F8" s="126">
        <f>S11</f>
        <v>0</v>
      </c>
      <c r="G8" s="125">
        <f t="shared" si="3"/>
        <v>0</v>
      </c>
      <c r="H8" s="124">
        <v>259</v>
      </c>
      <c r="I8" s="125">
        <f t="shared" si="4"/>
        <v>0.72346368715083798</v>
      </c>
      <c r="J8" s="128">
        <v>0.41666666666666669</v>
      </c>
      <c r="K8" s="124">
        <v>30</v>
      </c>
      <c r="L8" s="127">
        <f t="shared" si="5"/>
        <v>8.3798882681564241E-2</v>
      </c>
      <c r="M8" s="128">
        <v>0.51041666666666663</v>
      </c>
      <c r="N8" s="124">
        <v>30</v>
      </c>
      <c r="O8" s="125">
        <f t="shared" si="6"/>
        <v>8.3798882681564241E-2</v>
      </c>
      <c r="P8" t="s">
        <v>42</v>
      </c>
      <c r="Q8" s="33">
        <v>9</v>
      </c>
      <c r="R8" s="35">
        <v>22</v>
      </c>
      <c r="S8" s="35">
        <v>1</v>
      </c>
      <c r="T8" s="25">
        <v>1</v>
      </c>
      <c r="U8" s="42" t="s">
        <v>44</v>
      </c>
      <c r="V8">
        <f>X25</f>
        <v>428</v>
      </c>
      <c r="W8">
        <f>V24</f>
        <v>358</v>
      </c>
      <c r="X8">
        <f t="shared" si="7"/>
        <v>786</v>
      </c>
    </row>
    <row r="9" spans="1:39" ht="18.75" x14ac:dyDescent="0.3">
      <c r="A9" s="42" t="s">
        <v>45</v>
      </c>
      <c r="B9" s="124">
        <f t="shared" si="0"/>
        <v>291</v>
      </c>
      <c r="C9" s="125">
        <f t="shared" si="1"/>
        <v>9.5660749506903356E-2</v>
      </c>
      <c r="D9" s="126">
        <f>Q13</f>
        <v>16</v>
      </c>
      <c r="E9" s="127">
        <f t="shared" si="2"/>
        <v>5.4982817869415807E-2</v>
      </c>
      <c r="F9" s="126">
        <f>S13</f>
        <v>2</v>
      </c>
      <c r="G9" s="125">
        <f t="shared" si="3"/>
        <v>6.8728522336769758E-3</v>
      </c>
      <c r="H9" s="124">
        <v>217</v>
      </c>
      <c r="I9" s="125">
        <f t="shared" si="4"/>
        <v>0.74570446735395191</v>
      </c>
      <c r="J9" s="128">
        <v>0.45833333333333331</v>
      </c>
      <c r="K9" s="124">
        <v>24</v>
      </c>
      <c r="L9" s="127">
        <f t="shared" si="5"/>
        <v>8.247422680412371E-2</v>
      </c>
      <c r="M9" s="128">
        <v>0.76041666666666663</v>
      </c>
      <c r="N9" s="124">
        <v>30</v>
      </c>
      <c r="O9" s="125">
        <f t="shared" si="6"/>
        <v>0.10309278350515463</v>
      </c>
      <c r="P9" t="s">
        <v>40</v>
      </c>
      <c r="Q9" s="24">
        <v>19</v>
      </c>
      <c r="R9" s="24"/>
      <c r="S9" s="24">
        <v>0</v>
      </c>
      <c r="T9" s="25"/>
      <c r="U9" s="42" t="s">
        <v>45</v>
      </c>
      <c r="V9">
        <f>Z27</f>
        <v>323</v>
      </c>
      <c r="W9">
        <f>Z26</f>
        <v>291</v>
      </c>
      <c r="X9">
        <f t="shared" si="7"/>
        <v>614</v>
      </c>
    </row>
    <row r="10" spans="1:39" ht="18.75" x14ac:dyDescent="0.3">
      <c r="A10" s="34" t="s">
        <v>46</v>
      </c>
      <c r="B10" s="119">
        <f t="shared" si="0"/>
        <v>428</v>
      </c>
      <c r="C10" s="120">
        <f t="shared" si="1"/>
        <v>0.14069690992767916</v>
      </c>
      <c r="D10" s="121">
        <f>Q15</f>
        <v>17</v>
      </c>
      <c r="E10" s="122">
        <f t="shared" si="2"/>
        <v>3.9719626168224297E-2</v>
      </c>
      <c r="F10" s="121">
        <f>S15</f>
        <v>0</v>
      </c>
      <c r="G10" s="120">
        <f t="shared" si="3"/>
        <v>0</v>
      </c>
      <c r="H10" s="119">
        <v>339</v>
      </c>
      <c r="I10" s="120">
        <f t="shared" si="4"/>
        <v>0.79205607476635509</v>
      </c>
      <c r="J10" s="123">
        <v>0.32291666666666669</v>
      </c>
      <c r="K10" s="119">
        <v>37</v>
      </c>
      <c r="L10" s="122">
        <f t="shared" si="5"/>
        <v>8.6448598130841117E-2</v>
      </c>
      <c r="M10" s="117">
        <v>0.6875</v>
      </c>
      <c r="N10" s="119">
        <v>50</v>
      </c>
      <c r="O10" s="120">
        <f t="shared" si="6"/>
        <v>0.11682242990654206</v>
      </c>
      <c r="P10" t="s">
        <v>42</v>
      </c>
      <c r="Q10" s="24">
        <v>9</v>
      </c>
      <c r="R10" s="24">
        <v>28</v>
      </c>
      <c r="S10" s="24">
        <v>1</v>
      </c>
      <c r="T10" s="25">
        <v>1</v>
      </c>
      <c r="U10" s="34" t="s">
        <v>46</v>
      </c>
      <c r="V10">
        <f>Z29</f>
        <v>636</v>
      </c>
      <c r="W10">
        <f>Z28</f>
        <v>428</v>
      </c>
      <c r="X10">
        <f t="shared" si="7"/>
        <v>1064</v>
      </c>
    </row>
    <row r="11" spans="1:39" ht="18.75" x14ac:dyDescent="0.3">
      <c r="A11" s="48" t="s">
        <v>47</v>
      </c>
      <c r="B11" s="118">
        <f t="shared" si="0"/>
        <v>484</v>
      </c>
      <c r="C11" s="120">
        <f t="shared" si="1"/>
        <v>0.15910585141354372</v>
      </c>
      <c r="D11" s="129">
        <f>Q17</f>
        <v>16</v>
      </c>
      <c r="E11" s="130">
        <f t="shared" si="2"/>
        <v>3.3057851239669422E-2</v>
      </c>
      <c r="F11" s="129">
        <f>S17</f>
        <v>1</v>
      </c>
      <c r="G11" s="120">
        <f t="shared" si="3"/>
        <v>2.0661157024793389E-3</v>
      </c>
      <c r="H11" s="118">
        <v>361</v>
      </c>
      <c r="I11" s="120">
        <f t="shared" si="4"/>
        <v>0.74586776859504134</v>
      </c>
      <c r="J11" s="117">
        <v>0.32291666666666669</v>
      </c>
      <c r="K11" s="118">
        <v>35</v>
      </c>
      <c r="L11" s="130">
        <f t="shared" si="5"/>
        <v>7.2314049586776855E-2</v>
      </c>
      <c r="M11" s="117">
        <v>0.71875</v>
      </c>
      <c r="N11" s="131">
        <v>66</v>
      </c>
      <c r="O11" s="120">
        <f t="shared" si="6"/>
        <v>0.13636363636363635</v>
      </c>
      <c r="P11" t="s">
        <v>40</v>
      </c>
      <c r="Q11" s="47">
        <v>18</v>
      </c>
      <c r="R11" s="47"/>
      <c r="S11" s="47">
        <v>0</v>
      </c>
      <c r="T11" s="25"/>
      <c r="U11" s="48" t="s">
        <v>47</v>
      </c>
      <c r="V11">
        <f>Z31</f>
        <v>678</v>
      </c>
      <c r="W11">
        <f>Z30</f>
        <v>484</v>
      </c>
      <c r="X11">
        <f t="shared" si="7"/>
        <v>1162</v>
      </c>
    </row>
    <row r="12" spans="1:39" ht="19.5" thickBot="1" x14ac:dyDescent="0.35">
      <c r="A12" s="53" t="s">
        <v>48</v>
      </c>
      <c r="B12" s="132">
        <f>SUM(B5:B11)</f>
        <v>3042</v>
      </c>
      <c r="C12" s="133">
        <f t="shared" si="1"/>
        <v>1</v>
      </c>
      <c r="D12" s="132">
        <f>SUM(D5:D11)</f>
        <v>118</v>
      </c>
      <c r="E12" s="134">
        <f t="shared" si="2"/>
        <v>3.879026955950033E-2</v>
      </c>
      <c r="F12" s="132">
        <f>SUM(F5:F11)</f>
        <v>4</v>
      </c>
      <c r="G12" s="133">
        <f t="shared" si="3"/>
        <v>1.3149243918474688E-3</v>
      </c>
      <c r="H12" s="132">
        <f>SUM(H5:H11)</f>
        <v>2277</v>
      </c>
      <c r="I12" s="133">
        <f t="shared" si="4"/>
        <v>0.74852071005917165</v>
      </c>
      <c r="J12" s="132"/>
      <c r="K12" s="132">
        <f>SUM(K5:K11)</f>
        <v>220</v>
      </c>
      <c r="L12" s="134">
        <f t="shared" si="5"/>
        <v>7.2320841551610782E-2</v>
      </c>
      <c r="M12" s="132"/>
      <c r="N12" s="132">
        <f>SUM(N5:N11)</f>
        <v>388</v>
      </c>
      <c r="O12" s="134">
        <f t="shared" si="6"/>
        <v>0.12754766600920447</v>
      </c>
      <c r="P12" t="s">
        <v>42</v>
      </c>
      <c r="Q12" s="24">
        <v>5</v>
      </c>
      <c r="R12" s="25">
        <v>23</v>
      </c>
      <c r="S12" s="25">
        <v>0</v>
      </c>
      <c r="T12" s="25">
        <v>0</v>
      </c>
      <c r="U12" s="53" t="s">
        <v>48</v>
      </c>
      <c r="V12">
        <f>SUM(V5:V11)</f>
        <v>3952</v>
      </c>
      <c r="W12">
        <f>SUM(W5:W11)</f>
        <v>3042</v>
      </c>
      <c r="X12">
        <f t="shared" si="7"/>
        <v>6994</v>
      </c>
      <c r="Y12">
        <f>(X12-X8-X9)/5</f>
        <v>1118.8</v>
      </c>
      <c r="Z12">
        <f>(X8+X9)/2</f>
        <v>700</v>
      </c>
    </row>
    <row r="13" spans="1:39" x14ac:dyDescent="0.25">
      <c r="E13" t="s">
        <v>13</v>
      </c>
      <c r="P13" t="s">
        <v>40</v>
      </c>
      <c r="Q13" s="25">
        <v>16</v>
      </c>
      <c r="R13" s="25"/>
      <c r="S13" s="25">
        <v>2</v>
      </c>
      <c r="T13" s="25"/>
      <c r="Y13" t="s">
        <v>13</v>
      </c>
    </row>
    <row r="14" spans="1:39" x14ac:dyDescent="0.25">
      <c r="P14" t="s">
        <v>42</v>
      </c>
      <c r="Q14" s="25">
        <v>7</v>
      </c>
      <c r="R14" s="25">
        <v>23</v>
      </c>
      <c r="S14" s="25">
        <v>0</v>
      </c>
      <c r="T14" s="25">
        <v>2</v>
      </c>
    </row>
    <row r="15" spans="1:39" ht="19.5" thickBot="1" x14ac:dyDescent="0.35">
      <c r="A15" s="5" t="s">
        <v>50</v>
      </c>
      <c r="B15" t="s">
        <v>51</v>
      </c>
      <c r="P15" t="s">
        <v>40</v>
      </c>
      <c r="Q15" s="24">
        <v>17</v>
      </c>
      <c r="R15" s="54"/>
      <c r="S15" s="54">
        <v>0</v>
      </c>
      <c r="T15" s="55"/>
    </row>
    <row r="16" spans="1:39" s="15" customFormat="1" ht="90.75" thickBot="1" x14ac:dyDescent="0.3">
      <c r="A16" s="135"/>
      <c r="B16" s="136" t="s">
        <v>19</v>
      </c>
      <c r="C16" s="111" t="s">
        <v>20</v>
      </c>
      <c r="D16" s="111" t="s">
        <v>21</v>
      </c>
      <c r="E16" s="111" t="s">
        <v>22</v>
      </c>
      <c r="F16" s="111" t="s">
        <v>23</v>
      </c>
      <c r="G16" s="111" t="s">
        <v>24</v>
      </c>
      <c r="H16" s="111" t="s">
        <v>25</v>
      </c>
      <c r="I16" s="111" t="s">
        <v>26</v>
      </c>
      <c r="J16" s="111" t="s">
        <v>27</v>
      </c>
      <c r="K16" s="111" t="s">
        <v>28</v>
      </c>
      <c r="L16" s="111" t="s">
        <v>29</v>
      </c>
      <c r="M16" s="111" t="s">
        <v>30</v>
      </c>
      <c r="N16" s="111" t="s">
        <v>31</v>
      </c>
      <c r="O16" s="111" t="s">
        <v>32</v>
      </c>
      <c r="P16" t="s">
        <v>42</v>
      </c>
      <c r="Q16" s="24">
        <v>4</v>
      </c>
      <c r="R16" s="24">
        <v>21</v>
      </c>
      <c r="S16" s="24">
        <v>0</v>
      </c>
      <c r="T16" s="25">
        <v>0</v>
      </c>
      <c r="U16" s="15" t="s">
        <v>52</v>
      </c>
      <c r="V16" s="15" t="s">
        <v>53</v>
      </c>
      <c r="W16" s="15" t="s">
        <v>54</v>
      </c>
      <c r="X16" s="15" t="s">
        <v>55</v>
      </c>
      <c r="Y16" s="15" t="s">
        <v>56</v>
      </c>
      <c r="Z16" s="15" t="s">
        <v>57</v>
      </c>
      <c r="AA16" s="15" t="s">
        <v>58</v>
      </c>
      <c r="AB16" s="15" t="s">
        <v>59</v>
      </c>
      <c r="AC16" s="15" t="s">
        <v>60</v>
      </c>
      <c r="AD16" s="15" t="s">
        <v>61</v>
      </c>
      <c r="AE16" s="15" t="s">
        <v>62</v>
      </c>
      <c r="AF16" s="15" t="s">
        <v>63</v>
      </c>
      <c r="AG16" s="15" t="s">
        <v>64</v>
      </c>
      <c r="AH16" s="15" t="s">
        <v>65</v>
      </c>
      <c r="AI16" s="15" t="s">
        <v>66</v>
      </c>
      <c r="AJ16" s="15" t="s">
        <v>67</v>
      </c>
      <c r="AK16" s="15" t="s">
        <v>33</v>
      </c>
      <c r="AL16" s="15" t="s">
        <v>34</v>
      </c>
      <c r="AM16" s="15" t="s">
        <v>35</v>
      </c>
    </row>
    <row r="17" spans="1:44" ht="19.5" thickBot="1" x14ac:dyDescent="0.35">
      <c r="A17" s="26" t="s">
        <v>39</v>
      </c>
      <c r="B17" s="285">
        <f t="shared" ref="B17:B23" si="8">V5</f>
        <v>511</v>
      </c>
      <c r="C17" s="113">
        <f>B17/$B$24</f>
        <v>0.12930161943319837</v>
      </c>
      <c r="D17" s="112">
        <f>AK19</f>
        <v>8</v>
      </c>
      <c r="E17" s="113">
        <f>D17/B17</f>
        <v>1.5655577299412915E-2</v>
      </c>
      <c r="F17" s="112">
        <f>AM19</f>
        <v>1</v>
      </c>
      <c r="G17" s="113">
        <f>F17/B17</f>
        <v>1.9569471624266144E-3</v>
      </c>
      <c r="H17" s="112">
        <v>409</v>
      </c>
      <c r="I17" s="113">
        <f>H17/B17</f>
        <v>0.80039138943248533</v>
      </c>
      <c r="J17" s="309">
        <v>0.3125</v>
      </c>
      <c r="K17" s="112">
        <v>48</v>
      </c>
      <c r="L17" s="113">
        <f>K17/B17</f>
        <v>9.393346379647749E-2</v>
      </c>
      <c r="M17" s="309">
        <v>0.6875</v>
      </c>
      <c r="N17" s="112">
        <v>77</v>
      </c>
      <c r="O17" s="113">
        <f t="shared" ref="O17:O24" si="9">N17/B17</f>
        <v>0.15068493150684931</v>
      </c>
      <c r="P17" t="s">
        <v>40</v>
      </c>
      <c r="Q17" s="24">
        <v>16</v>
      </c>
      <c r="R17" s="24"/>
      <c r="S17" s="24">
        <v>1</v>
      </c>
      <c r="T17" s="25"/>
      <c r="U17" t="s">
        <v>68</v>
      </c>
      <c r="W17" t="s">
        <v>69</v>
      </c>
      <c r="X17" t="s">
        <v>70</v>
      </c>
      <c r="Y17" t="s">
        <v>71</v>
      </c>
      <c r="Z17" t="s">
        <v>72</v>
      </c>
      <c r="AA17" t="s">
        <v>73</v>
      </c>
      <c r="AB17" t="s">
        <v>74</v>
      </c>
      <c r="AC17" t="s">
        <v>75</v>
      </c>
      <c r="AD17" t="s">
        <v>76</v>
      </c>
      <c r="AE17" t="s">
        <v>77</v>
      </c>
      <c r="AF17" t="s">
        <v>78</v>
      </c>
      <c r="AG17" t="s">
        <v>79</v>
      </c>
      <c r="AH17" t="s">
        <v>80</v>
      </c>
      <c r="AI17" t="s">
        <v>81</v>
      </c>
      <c r="AJ17" t="s">
        <v>82</v>
      </c>
    </row>
    <row r="18" spans="1:44" ht="18.75" x14ac:dyDescent="0.3">
      <c r="A18" s="34" t="s">
        <v>41</v>
      </c>
      <c r="B18" s="286">
        <f t="shared" si="8"/>
        <v>688</v>
      </c>
      <c r="C18" s="120">
        <f t="shared" ref="C18:C23" si="10">B18/$B$24</f>
        <v>0.17408906882591094</v>
      </c>
      <c r="D18" s="119">
        <f>AK21</f>
        <v>9</v>
      </c>
      <c r="E18" s="120">
        <f t="shared" ref="E18:E24" si="11">D18/B18</f>
        <v>1.308139534883721E-2</v>
      </c>
      <c r="F18" s="119">
        <f>AM21</f>
        <v>1</v>
      </c>
      <c r="G18" s="113">
        <f t="shared" ref="G18:G24" si="12">F18/B18</f>
        <v>1.4534883720930232E-3</v>
      </c>
      <c r="H18" s="119">
        <v>580</v>
      </c>
      <c r="I18" s="120">
        <f t="shared" ref="I18:I24" si="13">H18/B18</f>
        <v>0.84302325581395354</v>
      </c>
      <c r="J18" s="309">
        <v>0.33333333333333331</v>
      </c>
      <c r="K18" s="119">
        <v>81</v>
      </c>
      <c r="L18" s="120">
        <f t="shared" ref="L18:L24" si="14">K18/B18</f>
        <v>0.11773255813953488</v>
      </c>
      <c r="M18" s="309">
        <v>0.72916666666666663</v>
      </c>
      <c r="N18" s="119">
        <v>71</v>
      </c>
      <c r="O18" s="120">
        <f t="shared" si="9"/>
        <v>0.10319767441860465</v>
      </c>
      <c r="P18" t="s">
        <v>42</v>
      </c>
      <c r="Q18" s="24">
        <v>6</v>
      </c>
      <c r="R18" s="24">
        <v>22</v>
      </c>
      <c r="S18" s="24">
        <v>0</v>
      </c>
      <c r="T18" s="25">
        <v>1</v>
      </c>
      <c r="U18" s="61" t="s">
        <v>39</v>
      </c>
      <c r="V18">
        <f t="shared" ref="V18:Z31" si="15">SUM(X18:AJ18)</f>
        <v>482</v>
      </c>
      <c r="W18" t="s">
        <v>40</v>
      </c>
      <c r="X18">
        <v>0</v>
      </c>
      <c r="Y18">
        <v>25</v>
      </c>
      <c r="Z18">
        <v>275</v>
      </c>
      <c r="AA18">
        <v>163</v>
      </c>
      <c r="AB18">
        <v>18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f>SUM(AB18:AJ18)</f>
        <v>19</v>
      </c>
      <c r="AM18">
        <f>SUM(AC18:AJ18)</f>
        <v>1</v>
      </c>
    </row>
    <row r="19" spans="1:44" ht="18.75" x14ac:dyDescent="0.3">
      <c r="A19" s="34" t="s">
        <v>43</v>
      </c>
      <c r="B19" s="286">
        <f t="shared" si="8"/>
        <v>688</v>
      </c>
      <c r="C19" s="120">
        <f t="shared" si="10"/>
        <v>0.17408906882591094</v>
      </c>
      <c r="D19" s="119">
        <f>AK23</f>
        <v>9</v>
      </c>
      <c r="E19" s="120">
        <f t="shared" si="11"/>
        <v>1.308139534883721E-2</v>
      </c>
      <c r="F19" s="119">
        <f>AM23</f>
        <v>1</v>
      </c>
      <c r="G19" s="113">
        <f t="shared" si="12"/>
        <v>1.4534883720930232E-3</v>
      </c>
      <c r="H19" s="119">
        <v>482</v>
      </c>
      <c r="I19" s="120">
        <f t="shared" si="13"/>
        <v>0.70058139534883723</v>
      </c>
      <c r="J19" s="309">
        <v>0.33333333333333331</v>
      </c>
      <c r="K19" s="119">
        <v>59</v>
      </c>
      <c r="L19" s="120">
        <f t="shared" si="14"/>
        <v>8.5755813953488372E-2</v>
      </c>
      <c r="M19" s="309">
        <v>0.69791666666666663</v>
      </c>
      <c r="N19" s="119">
        <v>74</v>
      </c>
      <c r="O19" s="120">
        <f t="shared" si="9"/>
        <v>0.10755813953488372</v>
      </c>
      <c r="P19" s="62"/>
      <c r="Q19" s="35">
        <v>166</v>
      </c>
      <c r="R19" s="35">
        <v>166</v>
      </c>
      <c r="S19" s="35">
        <v>7</v>
      </c>
      <c r="T19" s="25">
        <v>7</v>
      </c>
      <c r="U19" s="26"/>
      <c r="V19">
        <f t="shared" si="15"/>
        <v>511</v>
      </c>
      <c r="W19" s="63" t="s">
        <v>42</v>
      </c>
      <c r="X19" s="63">
        <v>0</v>
      </c>
      <c r="Y19" s="63">
        <v>31</v>
      </c>
      <c r="Z19" s="63">
        <v>363</v>
      </c>
      <c r="AA19" s="63">
        <v>109</v>
      </c>
      <c r="AB19" s="63">
        <v>7</v>
      </c>
      <c r="AC19" s="63">
        <v>0</v>
      </c>
      <c r="AD19" s="63">
        <v>1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f>SUM(AB19:AJ19)</f>
        <v>8</v>
      </c>
      <c r="AL19" s="63">
        <f>SUM(AK18:AK19)</f>
        <v>27</v>
      </c>
      <c r="AM19">
        <f>SUM(AC19:AJ19)</f>
        <v>1</v>
      </c>
      <c r="AN19">
        <f>AM18+AM19</f>
        <v>2</v>
      </c>
    </row>
    <row r="20" spans="1:44" ht="18.75" x14ac:dyDescent="0.3">
      <c r="A20" s="42" t="s">
        <v>44</v>
      </c>
      <c r="B20" s="288">
        <f t="shared" si="8"/>
        <v>428</v>
      </c>
      <c r="C20" s="125">
        <f t="shared" si="10"/>
        <v>0.1082995951417004</v>
      </c>
      <c r="D20" s="124">
        <f>AM25</f>
        <v>5</v>
      </c>
      <c r="E20" s="125">
        <f t="shared" si="11"/>
        <v>1.1682242990654205E-2</v>
      </c>
      <c r="F20" s="124">
        <f>AO25</f>
        <v>0</v>
      </c>
      <c r="G20" s="113">
        <f t="shared" si="12"/>
        <v>0</v>
      </c>
      <c r="H20" s="124">
        <v>319</v>
      </c>
      <c r="I20" s="125">
        <f t="shared" si="13"/>
        <v>0.74532710280373837</v>
      </c>
      <c r="J20" s="128">
        <v>0.44791666666666669</v>
      </c>
      <c r="K20" s="124">
        <v>35</v>
      </c>
      <c r="L20" s="125">
        <f t="shared" si="14"/>
        <v>8.1775700934579434E-2</v>
      </c>
      <c r="M20" s="128">
        <v>0.54166666666666663</v>
      </c>
      <c r="N20" s="124">
        <v>43</v>
      </c>
      <c r="O20" s="125">
        <f t="shared" si="9"/>
        <v>0.10046728971962617</v>
      </c>
      <c r="P20" s="65"/>
      <c r="U20" s="34" t="s">
        <v>41</v>
      </c>
      <c r="V20">
        <f t="shared" si="15"/>
        <v>502</v>
      </c>
      <c r="W20" t="s">
        <v>40</v>
      </c>
      <c r="X20">
        <v>0</v>
      </c>
      <c r="Y20">
        <v>22</v>
      </c>
      <c r="Z20">
        <v>272</v>
      </c>
      <c r="AA20">
        <v>195</v>
      </c>
      <c r="AB20">
        <v>13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f t="shared" ref="AK20:AO31" si="16">SUM(AB20:AJ20)</f>
        <v>13</v>
      </c>
      <c r="AM20">
        <f t="shared" ref="AM20:AQ31" si="17">SUM(AC20:AJ20)</f>
        <v>0</v>
      </c>
    </row>
    <row r="21" spans="1:44" ht="18.75" x14ac:dyDescent="0.3">
      <c r="A21" s="42" t="s">
        <v>45</v>
      </c>
      <c r="B21" s="288">
        <f t="shared" si="8"/>
        <v>323</v>
      </c>
      <c r="C21" s="125">
        <f t="shared" si="10"/>
        <v>8.1730769230769232E-2</v>
      </c>
      <c r="D21" s="124">
        <f>AO27</f>
        <v>7</v>
      </c>
      <c r="E21" s="125">
        <f t="shared" si="11"/>
        <v>2.1671826625386997E-2</v>
      </c>
      <c r="F21" s="124">
        <f>AQ27</f>
        <v>0</v>
      </c>
      <c r="G21" s="113">
        <f t="shared" si="12"/>
        <v>0</v>
      </c>
      <c r="H21" s="124">
        <v>231</v>
      </c>
      <c r="I21" s="125">
        <f t="shared" si="13"/>
        <v>0.71517027863777094</v>
      </c>
      <c r="J21" s="128">
        <v>0.38541666666666669</v>
      </c>
      <c r="K21" s="124">
        <v>19</v>
      </c>
      <c r="L21" s="125">
        <f t="shared" si="14"/>
        <v>5.8823529411764705E-2</v>
      </c>
      <c r="M21" s="128">
        <v>0.625</v>
      </c>
      <c r="N21" s="124">
        <v>35</v>
      </c>
      <c r="O21" s="125">
        <f t="shared" si="9"/>
        <v>0.10835913312693499</v>
      </c>
      <c r="P21" s="65"/>
      <c r="Q21" s="65"/>
      <c r="R21" s="65"/>
      <c r="S21" s="65"/>
      <c r="U21" s="34"/>
      <c r="V21">
        <f t="shared" si="15"/>
        <v>688</v>
      </c>
      <c r="W21" s="63" t="s">
        <v>42</v>
      </c>
      <c r="X21" s="63">
        <v>0</v>
      </c>
      <c r="Y21" s="63">
        <v>38</v>
      </c>
      <c r="Z21" s="63">
        <v>484</v>
      </c>
      <c r="AA21" s="63">
        <v>157</v>
      </c>
      <c r="AB21" s="63">
        <v>8</v>
      </c>
      <c r="AC21" s="63">
        <v>1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f t="shared" si="16"/>
        <v>9</v>
      </c>
      <c r="AL21" s="63">
        <f>SUM(AK20:AK21)</f>
        <v>22</v>
      </c>
      <c r="AM21">
        <f t="shared" si="17"/>
        <v>1</v>
      </c>
      <c r="AN21">
        <f>AM20+AM21</f>
        <v>1</v>
      </c>
    </row>
    <row r="22" spans="1:44" ht="18.75" x14ac:dyDescent="0.3">
      <c r="A22" s="34" t="s">
        <v>46</v>
      </c>
      <c r="B22" s="286">
        <f t="shared" si="8"/>
        <v>636</v>
      </c>
      <c r="C22" s="120">
        <f t="shared" si="10"/>
        <v>0.16093117408906882</v>
      </c>
      <c r="D22" s="119">
        <f>AO29</f>
        <v>4</v>
      </c>
      <c r="E22" s="120">
        <f t="shared" si="11"/>
        <v>6.2893081761006293E-3</v>
      </c>
      <c r="F22" s="119">
        <f>AQ29</f>
        <v>0</v>
      </c>
      <c r="G22" s="113">
        <f t="shared" si="12"/>
        <v>0</v>
      </c>
      <c r="H22" s="119">
        <v>533</v>
      </c>
      <c r="I22" s="120">
        <f t="shared" si="13"/>
        <v>0.83805031446540879</v>
      </c>
      <c r="J22" s="309">
        <v>0.33333333333333331</v>
      </c>
      <c r="K22" s="119">
        <v>81</v>
      </c>
      <c r="L22" s="120">
        <f t="shared" si="14"/>
        <v>0.12735849056603774</v>
      </c>
      <c r="M22" s="309">
        <v>0.69791666666666663</v>
      </c>
      <c r="N22" s="119">
        <v>75</v>
      </c>
      <c r="O22" s="120">
        <f t="shared" si="9"/>
        <v>0.11792452830188679</v>
      </c>
      <c r="P22" s="62"/>
      <c r="Q22" s="62"/>
      <c r="R22" s="62"/>
      <c r="S22" s="62"/>
      <c r="U22" s="34" t="s">
        <v>43</v>
      </c>
      <c r="V22">
        <f t="shared" si="15"/>
        <v>497</v>
      </c>
      <c r="W22" t="s">
        <v>40</v>
      </c>
      <c r="X22">
        <v>0</v>
      </c>
      <c r="Y22">
        <v>12</v>
      </c>
      <c r="Z22">
        <v>255</v>
      </c>
      <c r="AA22">
        <v>211</v>
      </c>
      <c r="AB22">
        <v>19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f t="shared" si="16"/>
        <v>19</v>
      </c>
      <c r="AM22">
        <f t="shared" si="17"/>
        <v>0</v>
      </c>
    </row>
    <row r="23" spans="1:44" ht="19.5" thickBot="1" x14ac:dyDescent="0.35">
      <c r="A23" s="48" t="s">
        <v>47</v>
      </c>
      <c r="B23" s="310">
        <f t="shared" si="8"/>
        <v>678</v>
      </c>
      <c r="C23" s="177">
        <f t="shared" si="10"/>
        <v>0.17155870445344129</v>
      </c>
      <c r="D23" s="311">
        <f>AO31</f>
        <v>6</v>
      </c>
      <c r="E23" s="177">
        <f t="shared" si="11"/>
        <v>8.8495575221238937E-3</v>
      </c>
      <c r="F23" s="311">
        <f>AQ31</f>
        <v>0</v>
      </c>
      <c r="G23" s="312">
        <f t="shared" si="12"/>
        <v>0</v>
      </c>
      <c r="H23" s="311">
        <v>565</v>
      </c>
      <c r="I23" s="177">
        <f t="shared" si="13"/>
        <v>0.83333333333333337</v>
      </c>
      <c r="J23" s="313">
        <v>0.33333333333333331</v>
      </c>
      <c r="K23" s="311">
        <v>86</v>
      </c>
      <c r="L23" s="177">
        <f t="shared" si="14"/>
        <v>0.12684365781710916</v>
      </c>
      <c r="M23" s="309">
        <v>0.76041666666666663</v>
      </c>
      <c r="N23" s="311">
        <v>79</v>
      </c>
      <c r="O23" s="177">
        <f t="shared" si="9"/>
        <v>0.11651917404129794</v>
      </c>
      <c r="P23" s="62"/>
      <c r="Q23" s="62"/>
      <c r="R23" s="62"/>
      <c r="S23" s="62"/>
      <c r="U23" s="34"/>
      <c r="V23">
        <f t="shared" si="15"/>
        <v>688</v>
      </c>
      <c r="W23" s="63" t="s">
        <v>42</v>
      </c>
      <c r="X23" s="63">
        <v>0</v>
      </c>
      <c r="Y23" s="63">
        <v>38</v>
      </c>
      <c r="Z23" s="63">
        <v>484</v>
      </c>
      <c r="AA23" s="63">
        <v>157</v>
      </c>
      <c r="AB23" s="63">
        <v>8</v>
      </c>
      <c r="AC23" s="63">
        <v>1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f t="shared" si="16"/>
        <v>9</v>
      </c>
      <c r="AL23" s="63">
        <f>SUM(AK22:AK23)</f>
        <v>28</v>
      </c>
      <c r="AM23">
        <f t="shared" si="17"/>
        <v>1</v>
      </c>
      <c r="AN23">
        <f>AM22+AM23</f>
        <v>1</v>
      </c>
    </row>
    <row r="24" spans="1:44" ht="19.5" thickBot="1" x14ac:dyDescent="0.35">
      <c r="A24" s="137" t="s">
        <v>48</v>
      </c>
      <c r="B24" s="298">
        <f>SUM(B17:B23)</f>
        <v>3952</v>
      </c>
      <c r="C24" s="205">
        <f>SUM(C17:C23)</f>
        <v>1</v>
      </c>
      <c r="D24" s="203">
        <f>SUM(D17:D23)</f>
        <v>48</v>
      </c>
      <c r="E24" s="205">
        <f t="shared" si="11"/>
        <v>1.2145748987854251E-2</v>
      </c>
      <c r="F24" s="203">
        <f>SUM(F17:F23)</f>
        <v>3</v>
      </c>
      <c r="G24" s="205">
        <f t="shared" si="12"/>
        <v>7.591093117408907E-4</v>
      </c>
      <c r="H24" s="203">
        <f>SUM(H17:H23)</f>
        <v>3119</v>
      </c>
      <c r="I24" s="205">
        <f t="shared" si="13"/>
        <v>0.78922064777327938</v>
      </c>
      <c r="J24" s="203"/>
      <c r="K24" s="203">
        <f>SUM(K17:K23)</f>
        <v>409</v>
      </c>
      <c r="L24" s="205">
        <f t="shared" si="14"/>
        <v>0.1034919028340081</v>
      </c>
      <c r="M24" s="203"/>
      <c r="N24" s="203">
        <f>SUM(N17:N23)</f>
        <v>454</v>
      </c>
      <c r="O24" s="205">
        <f t="shared" si="9"/>
        <v>0.11487854251012146</v>
      </c>
      <c r="P24" s="75"/>
      <c r="Q24" s="76"/>
      <c r="R24" s="76"/>
      <c r="S24" s="76"/>
      <c r="U24" s="42" t="s">
        <v>44</v>
      </c>
      <c r="V24">
        <f t="shared" si="15"/>
        <v>358</v>
      </c>
      <c r="W24" t="s">
        <v>40</v>
      </c>
      <c r="X24">
        <v>0</v>
      </c>
      <c r="Y24">
        <v>17</v>
      </c>
      <c r="Z24">
        <v>187</v>
      </c>
      <c r="AA24">
        <v>136</v>
      </c>
      <c r="AB24">
        <v>18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f t="shared" si="16"/>
        <v>18</v>
      </c>
      <c r="AM24">
        <f t="shared" si="17"/>
        <v>0</v>
      </c>
    </row>
    <row r="25" spans="1:44" x14ac:dyDescent="0.25">
      <c r="C25" s="77"/>
      <c r="W25" s="42"/>
      <c r="X25">
        <f t="shared" si="15"/>
        <v>428</v>
      </c>
      <c r="Y25" s="63" t="s">
        <v>42</v>
      </c>
      <c r="Z25" s="63">
        <v>0</v>
      </c>
      <c r="AA25" s="63">
        <v>31</v>
      </c>
      <c r="AB25" s="63">
        <v>291</v>
      </c>
      <c r="AC25" s="63">
        <v>101</v>
      </c>
      <c r="AD25" s="63">
        <v>5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f t="shared" si="16"/>
        <v>5</v>
      </c>
      <c r="AN25" s="63">
        <f>SUM(AM24:AM25)</f>
        <v>5</v>
      </c>
      <c r="AO25">
        <f t="shared" si="17"/>
        <v>0</v>
      </c>
      <c r="AP25">
        <f>AM24+AO25</f>
        <v>0</v>
      </c>
    </row>
    <row r="26" spans="1:44" ht="24" thickBot="1" x14ac:dyDescent="0.4">
      <c r="A26" s="78" t="s">
        <v>160</v>
      </c>
      <c r="Y26" s="42" t="s">
        <v>45</v>
      </c>
      <c r="Z26">
        <f t="shared" si="15"/>
        <v>291</v>
      </c>
      <c r="AA26" t="s">
        <v>40</v>
      </c>
      <c r="AB26">
        <v>0</v>
      </c>
      <c r="AC26">
        <v>10</v>
      </c>
      <c r="AD26">
        <v>148</v>
      </c>
      <c r="AE26">
        <v>117</v>
      </c>
      <c r="AF26">
        <v>14</v>
      </c>
      <c r="AG26">
        <v>1</v>
      </c>
      <c r="AH26">
        <v>1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f t="shared" si="16"/>
        <v>16</v>
      </c>
      <c r="AQ26">
        <f t="shared" si="17"/>
        <v>2</v>
      </c>
    </row>
    <row r="27" spans="1:44" ht="21" x14ac:dyDescent="0.35">
      <c r="A27" s="349" t="s">
        <v>84</v>
      </c>
      <c r="B27" s="235">
        <f>B24+B12</f>
        <v>6994</v>
      </c>
      <c r="C27" s="236" t="s">
        <v>161</v>
      </c>
      <c r="D27" s="236"/>
      <c r="E27" s="236"/>
      <c r="F27" s="236"/>
      <c r="G27" s="236"/>
      <c r="H27" s="236"/>
      <c r="I27" s="237"/>
      <c r="J27" s="82"/>
      <c r="K27" s="82"/>
      <c r="L27" s="83"/>
      <c r="Y27" s="42"/>
      <c r="Z27">
        <f t="shared" si="15"/>
        <v>323</v>
      </c>
      <c r="AA27" s="63" t="s">
        <v>42</v>
      </c>
      <c r="AB27" s="63">
        <v>0</v>
      </c>
      <c r="AC27" s="63">
        <v>25</v>
      </c>
      <c r="AD27" s="63">
        <v>215</v>
      </c>
      <c r="AE27" s="63">
        <v>76</v>
      </c>
      <c r="AF27" s="63">
        <v>7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f t="shared" si="16"/>
        <v>7</v>
      </c>
      <c r="AP27" s="63">
        <f>SUM(AO26:AO27)</f>
        <v>23</v>
      </c>
      <c r="AQ27">
        <f t="shared" si="17"/>
        <v>0</v>
      </c>
      <c r="AR27">
        <f>AQ26+AQ27</f>
        <v>2</v>
      </c>
    </row>
    <row r="28" spans="1:44" ht="21" x14ac:dyDescent="0.35">
      <c r="A28" s="350"/>
      <c r="B28" s="314">
        <f>B12/B27</f>
        <v>0.43494423791821563</v>
      </c>
      <c r="C28" s="239" t="s">
        <v>86</v>
      </c>
      <c r="D28" s="239"/>
      <c r="E28" s="239"/>
      <c r="F28" s="239"/>
      <c r="G28" s="239"/>
      <c r="H28" s="239"/>
      <c r="I28" s="239"/>
      <c r="J28" s="76"/>
      <c r="K28" s="76"/>
      <c r="L28" s="86"/>
      <c r="Y28" s="34" t="s">
        <v>46</v>
      </c>
      <c r="Z28">
        <f t="shared" si="15"/>
        <v>428</v>
      </c>
      <c r="AA28" t="s">
        <v>40</v>
      </c>
      <c r="AB28">
        <v>0</v>
      </c>
      <c r="AC28">
        <v>9</v>
      </c>
      <c r="AD28">
        <v>226</v>
      </c>
      <c r="AE28">
        <v>176</v>
      </c>
      <c r="AF28">
        <v>17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f t="shared" si="16"/>
        <v>17</v>
      </c>
      <c r="AQ28">
        <f t="shared" si="17"/>
        <v>0</v>
      </c>
    </row>
    <row r="29" spans="1:44" ht="21.75" thickBot="1" x14ac:dyDescent="0.4">
      <c r="A29" s="347"/>
      <c r="B29" s="314">
        <f>B24/B27</f>
        <v>0.56505576208178443</v>
      </c>
      <c r="C29" s="239" t="s">
        <v>87</v>
      </c>
      <c r="D29" s="239"/>
      <c r="E29" s="239"/>
      <c r="F29" s="239"/>
      <c r="G29" s="239"/>
      <c r="H29" s="239"/>
      <c r="I29" s="239"/>
      <c r="J29" s="76" t="s">
        <v>13</v>
      </c>
      <c r="K29" s="76"/>
      <c r="L29" s="86"/>
      <c r="Y29" s="48"/>
      <c r="Z29">
        <f t="shared" si="15"/>
        <v>636</v>
      </c>
      <c r="AA29" s="63" t="s">
        <v>42</v>
      </c>
      <c r="AB29" s="63">
        <v>0</v>
      </c>
      <c r="AC29" s="63">
        <v>38</v>
      </c>
      <c r="AD29" s="63">
        <v>460</v>
      </c>
      <c r="AE29" s="63">
        <v>134</v>
      </c>
      <c r="AF29" s="63">
        <v>4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f t="shared" si="16"/>
        <v>4</v>
      </c>
      <c r="AP29" s="63">
        <f>SUM(AO28:AO29)</f>
        <v>21</v>
      </c>
      <c r="AQ29">
        <f t="shared" si="17"/>
        <v>0</v>
      </c>
      <c r="AR29">
        <f>AQ28+AQ29</f>
        <v>0</v>
      </c>
    </row>
    <row r="30" spans="1:44" ht="21.75" thickBot="1" x14ac:dyDescent="0.4">
      <c r="A30" s="348"/>
      <c r="B30" s="315">
        <f>B24-B12</f>
        <v>910</v>
      </c>
      <c r="C30" s="244" t="s">
        <v>162</v>
      </c>
      <c r="D30" s="244"/>
      <c r="E30" s="244"/>
      <c r="F30" s="244"/>
      <c r="G30" s="244"/>
      <c r="H30" s="244"/>
      <c r="I30" s="244"/>
      <c r="J30" s="90"/>
      <c r="K30" s="90"/>
      <c r="L30" s="91"/>
      <c r="Y30" s="92" t="s">
        <v>47</v>
      </c>
      <c r="Z30">
        <f t="shared" si="15"/>
        <v>484</v>
      </c>
      <c r="AA30" t="s">
        <v>40</v>
      </c>
      <c r="AB30">
        <v>0</v>
      </c>
      <c r="AC30">
        <v>14</v>
      </c>
      <c r="AD30">
        <v>277</v>
      </c>
      <c r="AE30">
        <v>177</v>
      </c>
      <c r="AF30">
        <v>15</v>
      </c>
      <c r="AG30">
        <v>1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f t="shared" si="16"/>
        <v>16</v>
      </c>
      <c r="AQ30">
        <f t="shared" si="17"/>
        <v>1</v>
      </c>
    </row>
    <row r="31" spans="1:44" ht="21.75" thickBot="1" x14ac:dyDescent="0.4">
      <c r="A31" s="11"/>
      <c r="B31" s="316"/>
      <c r="C31" s="11"/>
      <c r="D31" s="11"/>
      <c r="E31" s="11"/>
      <c r="F31" s="11"/>
      <c r="G31" s="11"/>
      <c r="H31" s="11"/>
      <c r="I31" s="11"/>
      <c r="Y31" s="95"/>
      <c r="Z31">
        <f t="shared" si="15"/>
        <v>678</v>
      </c>
      <c r="AA31" s="63" t="s">
        <v>42</v>
      </c>
      <c r="AB31" s="63">
        <v>0</v>
      </c>
      <c r="AC31" s="63">
        <v>51</v>
      </c>
      <c r="AD31" s="63">
        <v>489</v>
      </c>
      <c r="AE31" s="63">
        <v>132</v>
      </c>
      <c r="AF31" s="63">
        <v>6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f t="shared" si="16"/>
        <v>6</v>
      </c>
      <c r="AP31" s="63">
        <f>SUM(AO30:AO31)</f>
        <v>22</v>
      </c>
      <c r="AQ31">
        <f t="shared" si="17"/>
        <v>0</v>
      </c>
      <c r="AR31">
        <f>AQ30+AQ31</f>
        <v>1</v>
      </c>
    </row>
    <row r="32" spans="1:44" ht="21.75" thickBot="1" x14ac:dyDescent="0.4">
      <c r="A32" s="349" t="s">
        <v>135</v>
      </c>
      <c r="B32" s="248">
        <f>(SUM(B17:B19)+SUM(B22:B23))/5</f>
        <v>640.20000000000005</v>
      </c>
      <c r="C32" s="237" t="s">
        <v>90</v>
      </c>
      <c r="D32" s="237"/>
      <c r="E32" s="237"/>
      <c r="F32" s="237"/>
      <c r="G32" s="237"/>
      <c r="H32" s="237"/>
      <c r="I32" s="237"/>
      <c r="J32" s="82"/>
      <c r="K32" s="82"/>
      <c r="L32" s="83"/>
      <c r="Y32" s="97" t="s">
        <v>91</v>
      </c>
      <c r="Z32" s="98">
        <f>SUM(Z18:Z31)</f>
        <v>5160</v>
      </c>
      <c r="AA32" s="98"/>
      <c r="AB32" s="98">
        <f>SUM(AB18:AB31)</f>
        <v>382</v>
      </c>
      <c r="AC32" s="98">
        <f t="shared" ref="AC32:AN32" si="18">SUM(AC18:AC31)</f>
        <v>251</v>
      </c>
      <c r="AD32" s="98">
        <f t="shared" si="18"/>
        <v>1821</v>
      </c>
      <c r="AE32" s="98">
        <f t="shared" si="18"/>
        <v>812</v>
      </c>
      <c r="AF32" s="98">
        <f t="shared" si="18"/>
        <v>63</v>
      </c>
      <c r="AG32" s="98">
        <f t="shared" si="18"/>
        <v>2</v>
      </c>
      <c r="AH32" s="98">
        <f t="shared" si="18"/>
        <v>1</v>
      </c>
      <c r="AI32" s="98">
        <f t="shared" si="18"/>
        <v>0</v>
      </c>
      <c r="AJ32" s="98">
        <f t="shared" si="18"/>
        <v>0</v>
      </c>
      <c r="AK32" s="98">
        <f t="shared" si="18"/>
        <v>95</v>
      </c>
      <c r="AL32" s="98">
        <f t="shared" si="18"/>
        <v>77</v>
      </c>
      <c r="AM32" s="98">
        <f t="shared" si="18"/>
        <v>9</v>
      </c>
      <c r="AN32" s="98">
        <f t="shared" si="18"/>
        <v>9</v>
      </c>
      <c r="AO32" s="98">
        <f t="shared" ref="AO32" si="19">SUM(AF32:AN32)</f>
        <v>256</v>
      </c>
      <c r="AP32" s="98">
        <f>SUM(AP19:AP31)</f>
        <v>66</v>
      </c>
      <c r="AQ32" s="98">
        <f>SUM(AQ18:AQ31)</f>
        <v>3</v>
      </c>
      <c r="AR32" s="99">
        <f>SUM(AR18:AR31)</f>
        <v>3</v>
      </c>
    </row>
    <row r="33" spans="1:27" ht="21" x14ac:dyDescent="0.35">
      <c r="A33" s="350"/>
      <c r="B33" s="252">
        <f>(SUM(B5:B7)+SUM(B10:B11))/5</f>
        <v>478.6</v>
      </c>
      <c r="C33" s="239" t="s">
        <v>92</v>
      </c>
      <c r="D33" s="239"/>
      <c r="E33" s="239"/>
      <c r="F33" s="239"/>
      <c r="G33" s="239"/>
      <c r="H33" s="239"/>
      <c r="I33" s="239"/>
      <c r="J33" s="76"/>
      <c r="K33" s="76"/>
      <c r="L33" s="86"/>
      <c r="Y33" t="s">
        <v>93</v>
      </c>
      <c r="Z33">
        <f>SUM(AG32:AN32)</f>
        <v>193</v>
      </c>
      <c r="AA33" s="254">
        <f>Z33/Z32</f>
        <v>3.74031007751938E-2</v>
      </c>
    </row>
    <row r="34" spans="1:27" ht="21" x14ac:dyDescent="0.35">
      <c r="A34" s="347"/>
      <c r="B34" s="255">
        <f>SUM(B32:B33)</f>
        <v>1118.8000000000002</v>
      </c>
      <c r="C34" s="256" t="s">
        <v>163</v>
      </c>
      <c r="D34" s="256"/>
      <c r="E34" s="256"/>
      <c r="F34" s="256"/>
      <c r="G34" s="256"/>
      <c r="H34" s="256"/>
      <c r="I34" s="239"/>
      <c r="J34" s="76"/>
      <c r="K34" s="76"/>
      <c r="L34" s="86"/>
      <c r="Y34" t="s">
        <v>95</v>
      </c>
      <c r="Z34">
        <f>SUM(AF32:AN32)</f>
        <v>256</v>
      </c>
      <c r="AA34" s="254">
        <f>Z34/Z32</f>
        <v>4.9612403100775193E-2</v>
      </c>
    </row>
    <row r="35" spans="1:27" ht="21.75" thickBot="1" x14ac:dyDescent="0.4">
      <c r="A35" s="348"/>
      <c r="B35" s="317">
        <f>(B34-B39)/B39</f>
        <v>0.59828571428571453</v>
      </c>
      <c r="C35" s="242" t="s">
        <v>164</v>
      </c>
      <c r="D35" s="242"/>
      <c r="E35" s="242"/>
      <c r="F35" s="242"/>
      <c r="G35" s="242"/>
      <c r="H35" s="242"/>
      <c r="I35" s="244"/>
      <c r="J35" s="90"/>
      <c r="K35" s="90"/>
      <c r="L35" s="91"/>
    </row>
    <row r="36" spans="1:27" ht="21.75" thickBot="1" x14ac:dyDescent="0.4">
      <c r="A36" s="11"/>
      <c r="B36" s="246"/>
      <c r="C36" s="11"/>
      <c r="D36" s="11"/>
      <c r="E36" s="11"/>
      <c r="F36" s="11"/>
      <c r="G36" s="11"/>
      <c r="H36" s="11"/>
      <c r="I36" s="11"/>
    </row>
    <row r="37" spans="1:27" ht="21" x14ac:dyDescent="0.35">
      <c r="A37" s="349" t="s">
        <v>137</v>
      </c>
      <c r="B37" s="248">
        <f>SUM(B8:B9)/2</f>
        <v>324.5</v>
      </c>
      <c r="C37" s="237" t="s">
        <v>98</v>
      </c>
      <c r="D37" s="237"/>
      <c r="E37" s="237"/>
      <c r="F37" s="237"/>
      <c r="G37" s="237"/>
      <c r="H37" s="237"/>
      <c r="I37" s="237"/>
      <c r="J37" s="82"/>
      <c r="K37" s="82"/>
      <c r="L37" s="83"/>
    </row>
    <row r="38" spans="1:27" ht="21" x14ac:dyDescent="0.35">
      <c r="A38" s="350"/>
      <c r="B38" s="252">
        <f>SUM(B20:B21)/2</f>
        <v>375.5</v>
      </c>
      <c r="C38" s="239" t="s">
        <v>99</v>
      </c>
      <c r="D38" s="239"/>
      <c r="E38" s="239"/>
      <c r="F38" s="239"/>
      <c r="G38" s="239"/>
      <c r="H38" s="239"/>
      <c r="I38" s="239"/>
      <c r="J38" s="76"/>
      <c r="K38" s="76"/>
      <c r="L38" s="86"/>
    </row>
    <row r="39" spans="1:27" ht="21.75" thickBot="1" x14ac:dyDescent="0.4">
      <c r="A39" s="348"/>
      <c r="B39" s="241">
        <f>SUM(B37:B38)</f>
        <v>700</v>
      </c>
      <c r="C39" s="242" t="s">
        <v>165</v>
      </c>
      <c r="D39" s="242"/>
      <c r="E39" s="242"/>
      <c r="F39" s="242"/>
      <c r="G39" s="242"/>
      <c r="H39" s="242"/>
      <c r="I39" s="242"/>
      <c r="J39" s="90"/>
      <c r="K39" s="90"/>
      <c r="L39" s="91"/>
    </row>
    <row r="40" spans="1:27" ht="21.75" thickBot="1" x14ac:dyDescent="0.4">
      <c r="A40" s="11"/>
      <c r="B40" s="246"/>
      <c r="C40" s="11"/>
      <c r="D40" s="11"/>
      <c r="E40" s="11"/>
      <c r="F40" s="11"/>
      <c r="G40" s="11"/>
      <c r="H40" s="11"/>
      <c r="I40" s="11"/>
    </row>
    <row r="41" spans="1:27" ht="21" x14ac:dyDescent="0.35">
      <c r="A41" s="351" t="s">
        <v>101</v>
      </c>
      <c r="B41" s="235">
        <f>D24+D12</f>
        <v>166</v>
      </c>
      <c r="C41" s="236" t="s">
        <v>102</v>
      </c>
      <c r="D41" s="237"/>
      <c r="E41" s="237"/>
      <c r="F41" s="237"/>
      <c r="G41" s="237"/>
      <c r="H41" s="237"/>
      <c r="I41" s="237"/>
      <c r="J41" s="82"/>
      <c r="K41" s="82"/>
      <c r="L41" s="83"/>
    </row>
    <row r="42" spans="1:27" ht="21" x14ac:dyDescent="0.35">
      <c r="A42" s="352"/>
      <c r="B42" s="318">
        <f>B41/B27</f>
        <v>2.3734629682585072E-2</v>
      </c>
      <c r="C42" s="256" t="s">
        <v>103</v>
      </c>
      <c r="D42" s="239"/>
      <c r="E42" s="239"/>
      <c r="F42" s="239"/>
      <c r="G42" s="239"/>
      <c r="H42" s="239"/>
      <c r="I42" s="239"/>
      <c r="J42" s="76"/>
      <c r="K42" s="76"/>
      <c r="L42" s="86"/>
    </row>
    <row r="43" spans="1:27" ht="21" x14ac:dyDescent="0.35">
      <c r="A43" s="319"/>
      <c r="B43" s="262"/>
      <c r="C43" s="256"/>
      <c r="D43" s="239"/>
      <c r="E43" s="239"/>
      <c r="F43" s="239"/>
      <c r="G43" s="239"/>
      <c r="H43" s="239"/>
      <c r="I43" s="239"/>
      <c r="J43" s="76"/>
      <c r="K43" s="76"/>
      <c r="L43" s="86"/>
    </row>
    <row r="44" spans="1:27" ht="21" x14ac:dyDescent="0.35">
      <c r="A44" s="319"/>
      <c r="B44" s="255">
        <f>F12+F24</f>
        <v>7</v>
      </c>
      <c r="C44" s="256" t="s">
        <v>104</v>
      </c>
      <c r="D44" s="239"/>
      <c r="E44" s="239"/>
      <c r="F44" s="239"/>
      <c r="G44" s="239"/>
      <c r="H44" s="239"/>
      <c r="I44" s="239"/>
      <c r="J44" s="76"/>
      <c r="K44" s="76"/>
      <c r="L44" s="86"/>
    </row>
    <row r="45" spans="1:27" ht="21.75" thickBot="1" x14ac:dyDescent="0.4">
      <c r="A45" s="263"/>
      <c r="B45" s="317">
        <f>B44/B27</f>
        <v>1.0008578781812983E-3</v>
      </c>
      <c r="C45" s="242" t="s">
        <v>105</v>
      </c>
      <c r="D45" s="244"/>
      <c r="E45" s="244"/>
      <c r="F45" s="244"/>
      <c r="G45" s="244"/>
      <c r="H45" s="244"/>
      <c r="I45" s="244"/>
      <c r="J45" s="90"/>
      <c r="K45" s="90"/>
      <c r="L45" s="91"/>
    </row>
  </sheetData>
  <mergeCells count="4">
    <mergeCell ref="A27:A30"/>
    <mergeCell ref="A32:A35"/>
    <mergeCell ref="A37:A39"/>
    <mergeCell ref="A41:A42"/>
  </mergeCells>
  <pageMargins left="0.7" right="0.7" top="0.75" bottom="0.75" header="0.3" footer="0.3"/>
  <pageSetup paperSize="9" scale="83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S'field N</vt:lpstr>
      <vt:lpstr>Hilltop</vt:lpstr>
      <vt:lpstr>S'field S</vt:lpstr>
      <vt:lpstr>Divinity</vt:lpstr>
      <vt:lpstr>Stone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Ridley</dc:creator>
  <cp:lastModifiedBy>Deborah Tricker</cp:lastModifiedBy>
  <dcterms:created xsi:type="dcterms:W3CDTF">2015-02-24T12:32:46Z</dcterms:created>
  <dcterms:modified xsi:type="dcterms:W3CDTF">2015-03-02T13:12:41Z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